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4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ti\OneDrive\Desktop\"/>
    </mc:Choice>
  </mc:AlternateContent>
  <xr:revisionPtr revIDLastSave="0" documentId="13_ncr:1_{0F44590E-288B-4A20-960F-36D76CE07E1C}" xr6:coauthVersionLast="47" xr6:coauthVersionMax="47" xr10:uidLastSave="{00000000-0000-0000-0000-000000000000}"/>
  <bookViews>
    <workbookView minimized="1" xWindow="390" yWindow="390" windowWidth="21600" windowHeight="11295" activeTab="3" xr2:uid="{FBF4F7EA-E21E-4AFA-BC8B-F6B88FC30FFB}"/>
  </bookViews>
  <sheets>
    <sheet name="Shear stress" sheetId="1" r:id="rId1"/>
    <sheet name="Timelapse4" sheetId="2" r:id="rId2"/>
    <sheet name="Timelapse5" sheetId="3" r:id="rId3"/>
    <sheet name="RATIO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21" i="3" l="1"/>
  <c r="AI20" i="3"/>
  <c r="J17" i="4"/>
  <c r="J18" i="4" s="1"/>
  <c r="J10" i="4"/>
  <c r="J11" i="4" s="1"/>
  <c r="J12" i="4" s="1"/>
  <c r="J13" i="4" s="1"/>
  <c r="J14" i="4" s="1"/>
  <c r="J15" i="4" s="1"/>
  <c r="J9" i="4"/>
  <c r="D58" i="4"/>
  <c r="D59" i="4" s="1"/>
  <c r="E51" i="4"/>
  <c r="E52" i="4" s="1"/>
  <c r="E53" i="4" s="1"/>
  <c r="E54" i="4" s="1"/>
  <c r="E55" i="4" s="1"/>
  <c r="E56" i="4" s="1"/>
  <c r="E57" i="4" s="1"/>
  <c r="E58" i="4" s="1"/>
  <c r="E59" i="4" s="1"/>
  <c r="E50" i="4"/>
  <c r="D50" i="4"/>
  <c r="D51" i="4" s="1"/>
  <c r="D52" i="4" s="1"/>
  <c r="D53" i="4" s="1"/>
  <c r="D54" i="4" s="1"/>
  <c r="D55" i="4" s="1"/>
  <c r="D56" i="4" s="1"/>
  <c r="D38" i="4"/>
  <c r="D39" i="4" s="1"/>
  <c r="E31" i="4"/>
  <c r="E32" i="4" s="1"/>
  <c r="E33" i="4" s="1"/>
  <c r="E34" i="4" s="1"/>
  <c r="E35" i="4" s="1"/>
  <c r="E36" i="4" s="1"/>
  <c r="E37" i="4" s="1"/>
  <c r="E38" i="4" s="1"/>
  <c r="E39" i="4" s="1"/>
  <c r="D31" i="4"/>
  <c r="D32" i="4" s="1"/>
  <c r="D33" i="4" s="1"/>
  <c r="D34" i="4" s="1"/>
  <c r="D35" i="4" s="1"/>
  <c r="D36" i="4" s="1"/>
  <c r="E30" i="4"/>
  <c r="D30" i="4"/>
  <c r="D18" i="4"/>
  <c r="D17" i="4"/>
  <c r="D10" i="4"/>
  <c r="D11" i="4" s="1"/>
  <c r="D12" i="4" s="1"/>
  <c r="D13" i="4" s="1"/>
  <c r="D14" i="4" s="1"/>
  <c r="D15" i="4" s="1"/>
  <c r="E9" i="4"/>
  <c r="E10" i="4" s="1"/>
  <c r="E11" i="4" s="1"/>
  <c r="E12" i="4" s="1"/>
  <c r="E13" i="4" s="1"/>
  <c r="E14" i="4" s="1"/>
  <c r="E15" i="4" s="1"/>
  <c r="E16" i="4" s="1"/>
  <c r="E17" i="4" s="1"/>
  <c r="E18" i="4" s="1"/>
  <c r="D9" i="4"/>
  <c r="AI58" i="3"/>
  <c r="AI59" i="3"/>
  <c r="AI60" i="3"/>
  <c r="AI61" i="3"/>
  <c r="AI62" i="3"/>
  <c r="AI63" i="3"/>
  <c r="AI64" i="3"/>
  <c r="AI65" i="3"/>
  <c r="AI66" i="3"/>
  <c r="AI67" i="3"/>
  <c r="AI57" i="3"/>
  <c r="AI39" i="3"/>
  <c r="AI40" i="3"/>
  <c r="AI41" i="3"/>
  <c r="AI42" i="3"/>
  <c r="AI43" i="3"/>
  <c r="AI44" i="3"/>
  <c r="AI45" i="3"/>
  <c r="AI46" i="3"/>
  <c r="AI47" i="3"/>
  <c r="AI48" i="3"/>
  <c r="AI38" i="3"/>
  <c r="AI22" i="3"/>
  <c r="AI23" i="3"/>
  <c r="AI24" i="3"/>
  <c r="AI25" i="3"/>
  <c r="AI26" i="3"/>
  <c r="AI27" i="3"/>
  <c r="AI28" i="3"/>
  <c r="AI29" i="3"/>
  <c r="AI30" i="3"/>
  <c r="F6" i="1" l="1"/>
  <c r="AH11" i="1"/>
  <c r="AJ7" i="1"/>
  <c r="AJ3" i="1"/>
  <c r="AG21" i="3"/>
  <c r="AG22" i="3" s="1"/>
  <c r="AG23" i="3" s="1"/>
  <c r="AG24" i="3" s="1"/>
  <c r="AG25" i="3" s="1"/>
  <c r="AG26" i="3" s="1"/>
  <c r="AG27" i="3" s="1"/>
  <c r="AG28" i="3" s="1"/>
  <c r="AG29" i="3" s="1"/>
  <c r="AG30" i="3" s="1"/>
  <c r="AG39" i="3"/>
  <c r="AG40" i="3" s="1"/>
  <c r="AG41" i="3" s="1"/>
  <c r="AG42" i="3" s="1"/>
  <c r="AG43" i="3" s="1"/>
  <c r="AG44" i="3" s="1"/>
  <c r="AG45" i="3" s="1"/>
  <c r="AG46" i="3" s="1"/>
  <c r="AG47" i="3" s="1"/>
  <c r="AG48" i="3" s="1"/>
  <c r="AG58" i="3"/>
  <c r="AG59" i="3" s="1"/>
  <c r="AG60" i="3" s="1"/>
  <c r="AG61" i="3" s="1"/>
  <c r="AG62" i="3" s="1"/>
  <c r="AG63" i="3" s="1"/>
  <c r="AG64" i="3" s="1"/>
  <c r="AG65" i="3" s="1"/>
  <c r="AG66" i="3" s="1"/>
  <c r="AG67" i="3" s="1"/>
  <c r="S39" i="2"/>
  <c r="S40" i="2"/>
  <c r="S41" i="2"/>
  <c r="S42" i="2"/>
  <c r="S43" i="2"/>
  <c r="S44" i="2"/>
  <c r="S45" i="2"/>
  <c r="S46" i="2"/>
  <c r="S47" i="2" s="1"/>
  <c r="S48" i="2" s="1"/>
  <c r="S49" i="2" s="1"/>
  <c r="S50" i="2" s="1"/>
  <c r="S38" i="2"/>
  <c r="T77" i="3"/>
  <c r="T83" i="3"/>
  <c r="T84" i="3"/>
  <c r="T85" i="3"/>
  <c r="T76" i="3"/>
  <c r="S77" i="3"/>
  <c r="S78" i="3" s="1"/>
  <c r="S79" i="3" s="1"/>
  <c r="S80" i="3" s="1"/>
  <c r="S81" i="3" s="1"/>
  <c r="S82" i="3" s="1"/>
  <c r="S83" i="3" s="1"/>
  <c r="S84" i="3" s="1"/>
  <c r="S85" i="3" s="1"/>
  <c r="S86" i="3" s="1"/>
  <c r="S87" i="3" s="1"/>
  <c r="S88" i="3" s="1"/>
  <c r="T88" i="3" s="1"/>
  <c r="R77" i="3"/>
  <c r="R78" i="3" s="1"/>
  <c r="R79" i="3" s="1"/>
  <c r="R80" i="3" s="1"/>
  <c r="R81" i="3" s="1"/>
  <c r="R82" i="3" s="1"/>
  <c r="R83" i="3" s="1"/>
  <c r="R84" i="3" s="1"/>
  <c r="R85" i="3" s="1"/>
  <c r="R86" i="3" s="1"/>
  <c r="R87" i="3" s="1"/>
  <c r="R88" i="3" s="1"/>
  <c r="AF58" i="3"/>
  <c r="AF59" i="3" s="1"/>
  <c r="AF60" i="3" s="1"/>
  <c r="AF61" i="3" s="1"/>
  <c r="AF62" i="3" s="1"/>
  <c r="AF63" i="3" s="1"/>
  <c r="AF64" i="3" s="1"/>
  <c r="AF65" i="3" s="1"/>
  <c r="AF66" i="3" s="1"/>
  <c r="AF67" i="3" s="1"/>
  <c r="AF39" i="3"/>
  <c r="AF40" i="3" s="1"/>
  <c r="AF41" i="3" s="1"/>
  <c r="AF42" i="3" s="1"/>
  <c r="AF43" i="3" s="1"/>
  <c r="AF44" i="3" s="1"/>
  <c r="AF45" i="3" s="1"/>
  <c r="AF46" i="3" s="1"/>
  <c r="AF47" i="3" s="1"/>
  <c r="AF48" i="3" s="1"/>
  <c r="AF21" i="3"/>
  <c r="AF22" i="3" s="1"/>
  <c r="AF23" i="3" s="1"/>
  <c r="AF24" i="3" s="1"/>
  <c r="AF25" i="3" s="1"/>
  <c r="AF26" i="3" s="1"/>
  <c r="AF27" i="3" s="1"/>
  <c r="AF29" i="3" s="1"/>
  <c r="AF30" i="3" s="1"/>
  <c r="S58" i="3"/>
  <c r="S59" i="3" s="1"/>
  <c r="S60" i="3" s="1"/>
  <c r="S61" i="3" s="1"/>
  <c r="S62" i="3" s="1"/>
  <c r="S63" i="3" s="1"/>
  <c r="S64" i="3" s="1"/>
  <c r="S65" i="3" s="1"/>
  <c r="S66" i="3" s="1"/>
  <c r="S67" i="3" s="1"/>
  <c r="S68" i="3" s="1"/>
  <c r="S69" i="3" s="1"/>
  <c r="R58" i="3"/>
  <c r="R59" i="3" s="1"/>
  <c r="R60" i="3" s="1"/>
  <c r="R61" i="3" s="1"/>
  <c r="R62" i="3" s="1"/>
  <c r="R63" i="3" s="1"/>
  <c r="R64" i="3" s="1"/>
  <c r="R65" i="3" s="1"/>
  <c r="R66" i="3" s="1"/>
  <c r="R67" i="3" s="1"/>
  <c r="R68" i="3" s="1"/>
  <c r="R69" i="3" s="1"/>
  <c r="S39" i="3"/>
  <c r="S40" i="3" s="1"/>
  <c r="S41" i="3" s="1"/>
  <c r="S42" i="3" s="1"/>
  <c r="S43" i="3" s="1"/>
  <c r="S44" i="3" s="1"/>
  <c r="S45" i="3" s="1"/>
  <c r="S46" i="3" s="1"/>
  <c r="S47" i="3" s="1"/>
  <c r="S48" i="3" s="1"/>
  <c r="S49" i="3" s="1"/>
  <c r="S50" i="3" s="1"/>
  <c r="R39" i="3"/>
  <c r="R40" i="3" s="1"/>
  <c r="R41" i="3" s="1"/>
  <c r="R42" i="3" s="1"/>
  <c r="R43" i="3" s="1"/>
  <c r="R44" i="3" s="1"/>
  <c r="R45" i="3" s="1"/>
  <c r="R46" i="3" s="1"/>
  <c r="R47" i="3" s="1"/>
  <c r="R48" i="3" s="1"/>
  <c r="R49" i="3" s="1"/>
  <c r="R50" i="3" s="1"/>
  <c r="R21" i="3"/>
  <c r="R22" i="3" s="1"/>
  <c r="R23" i="3" s="1"/>
  <c r="R24" i="3" s="1"/>
  <c r="R25" i="3" s="1"/>
  <c r="R26" i="3" s="1"/>
  <c r="R27" i="3" s="1"/>
  <c r="R28" i="3" s="1"/>
  <c r="R29" i="3" s="1"/>
  <c r="R30" i="3" s="1"/>
  <c r="R31" i="3" s="1"/>
  <c r="S20" i="3"/>
  <c r="S21" i="3" s="1"/>
  <c r="S22" i="3" s="1"/>
  <c r="S23" i="3" s="1"/>
  <c r="S24" i="3" s="1"/>
  <c r="S25" i="3" s="1"/>
  <c r="S26" i="3" s="1"/>
  <c r="S27" i="3" s="1"/>
  <c r="S28" i="3" s="1"/>
  <c r="S29" i="3" s="1"/>
  <c r="S30" i="3" s="1"/>
  <c r="S31" i="3" s="1"/>
  <c r="R20" i="3"/>
  <c r="M14" i="3"/>
  <c r="D13" i="3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C13" i="3"/>
  <c r="C14" i="3" s="1"/>
  <c r="C15" i="3" s="1"/>
  <c r="C16" i="3" s="1"/>
  <c r="C17" i="3" s="1"/>
  <c r="C18" i="3" s="1"/>
  <c r="C19" i="3" s="1"/>
  <c r="C20" i="3" s="1"/>
  <c r="C21" i="3" s="1"/>
  <c r="C22" i="3" s="1"/>
  <c r="C23" i="3" s="1"/>
  <c r="C24" i="3" s="1"/>
  <c r="C25" i="3" s="1"/>
  <c r="C26" i="3" s="1"/>
  <c r="S59" i="2"/>
  <c r="S60" i="2" s="1"/>
  <c r="S61" i="2" s="1"/>
  <c r="S62" i="2" s="1"/>
  <c r="S63" i="2" s="1"/>
  <c r="S64" i="2" s="1"/>
  <c r="S65" i="2" s="1"/>
  <c r="S66" i="2" s="1"/>
  <c r="S67" i="2" s="1"/>
  <c r="S68" i="2" s="1"/>
  <c r="S69" i="2" s="1"/>
  <c r="S70" i="2" s="1"/>
  <c r="S58" i="2"/>
  <c r="C14" i="2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13" i="2"/>
  <c r="B13" i="2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R38" i="2"/>
  <c r="R39" i="2" s="1"/>
  <c r="R40" i="2" s="1"/>
  <c r="R41" i="2" s="1"/>
  <c r="R42" i="2" s="1"/>
  <c r="R43" i="2" s="1"/>
  <c r="R44" i="2" s="1"/>
  <c r="R45" i="2" s="1"/>
  <c r="R46" i="2" s="1"/>
  <c r="R47" i="2" s="1"/>
  <c r="R48" i="2" s="1"/>
  <c r="R49" i="2" s="1"/>
  <c r="R50" i="2" s="1"/>
  <c r="S16" i="2"/>
  <c r="S17" i="2"/>
  <c r="S18" i="2"/>
  <c r="S19" i="2"/>
  <c r="S20" i="2"/>
  <c r="S21" i="2"/>
  <c r="S22" i="2"/>
  <c r="S23" i="2"/>
  <c r="S24" i="2" s="1"/>
  <c r="S25" i="2" s="1"/>
  <c r="S26" i="2" s="1"/>
  <c r="S27" i="2" s="1"/>
  <c r="S15" i="2"/>
  <c r="T31" i="2"/>
  <c r="R16" i="2"/>
  <c r="R17" i="2" s="1"/>
  <c r="R18" i="2" s="1"/>
  <c r="R19" i="2" s="1"/>
  <c r="R20" i="2" s="1"/>
  <c r="R21" i="2" s="1"/>
  <c r="R22" i="2" s="1"/>
  <c r="R23" i="2" s="1"/>
  <c r="R24" i="2" s="1"/>
  <c r="R25" i="2" s="1"/>
  <c r="R26" i="2" s="1"/>
  <c r="R27" i="2" s="1"/>
  <c r="R15" i="2"/>
  <c r="Z7" i="1"/>
  <c r="AC6" i="1"/>
  <c r="Z5" i="1"/>
  <c r="M7" i="1"/>
  <c r="Q11" i="1"/>
  <c r="F48" i="1"/>
  <c r="G42" i="1"/>
  <c r="G15" i="1"/>
  <c r="H43" i="1"/>
  <c r="I43" i="1"/>
  <c r="J43" i="1"/>
  <c r="K43" i="1"/>
  <c r="L43" i="1"/>
  <c r="M43" i="1"/>
  <c r="N43" i="1"/>
  <c r="O43" i="1"/>
  <c r="P43" i="1"/>
  <c r="G43" i="1"/>
  <c r="H42" i="1"/>
  <c r="I42" i="1"/>
  <c r="J42" i="1"/>
  <c r="K42" i="1"/>
  <c r="L42" i="1"/>
  <c r="M42" i="1"/>
  <c r="N42" i="1"/>
  <c r="O42" i="1"/>
  <c r="P42" i="1"/>
  <c r="O37" i="1"/>
  <c r="P37" i="1"/>
  <c r="I37" i="1"/>
  <c r="J37" i="1"/>
  <c r="K37" i="1"/>
  <c r="L37" i="1"/>
  <c r="M37" i="1"/>
  <c r="N37" i="1"/>
  <c r="H3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I26" i="1"/>
  <c r="J26" i="1" s="1"/>
  <c r="K26" i="1" s="1"/>
  <c r="L26" i="1" s="1"/>
  <c r="M26" i="1" s="1"/>
  <c r="N26" i="1" s="1"/>
  <c r="O26" i="1" s="1"/>
  <c r="P26" i="1" s="1"/>
  <c r="Q26" i="1" s="1"/>
  <c r="R26" i="1" s="1"/>
  <c r="S26" i="1" s="1"/>
  <c r="T26" i="1" s="1"/>
  <c r="U26" i="1" s="1"/>
  <c r="V26" i="1" s="1"/>
  <c r="W26" i="1" s="1"/>
  <c r="X26" i="1" s="1"/>
  <c r="Y26" i="1" s="1"/>
  <c r="Z26" i="1" s="1"/>
  <c r="AA26" i="1" s="1"/>
  <c r="AB26" i="1" s="1"/>
  <c r="AC26" i="1" s="1"/>
  <c r="AD26" i="1" s="1"/>
  <c r="AE26" i="1" s="1"/>
  <c r="AF26" i="1" s="1"/>
  <c r="AG26" i="1" s="1"/>
  <c r="AH26" i="1" s="1"/>
  <c r="AI26" i="1" s="1"/>
  <c r="AJ26" i="1" s="1"/>
  <c r="AK26" i="1" s="1"/>
  <c r="AL26" i="1" s="1"/>
  <c r="AM26" i="1" s="1"/>
  <c r="AN26" i="1" s="1"/>
  <c r="AO26" i="1" s="1"/>
  <c r="AP26" i="1" s="1"/>
  <c r="AQ26" i="1" s="1"/>
  <c r="AR26" i="1" s="1"/>
  <c r="AS26" i="1" s="1"/>
  <c r="AT26" i="1" s="1"/>
  <c r="AU26" i="1" s="1"/>
  <c r="AV26" i="1" s="1"/>
  <c r="H26" i="1"/>
  <c r="G27" i="1"/>
  <c r="H14" i="1"/>
  <c r="H15" i="1" s="1"/>
  <c r="I14" i="1" l="1"/>
  <c r="O38" i="1"/>
  <c r="T82" i="3"/>
  <c r="T81" i="3"/>
  <c r="T80" i="3"/>
  <c r="T87" i="3"/>
  <c r="T79" i="3"/>
  <c r="T86" i="3"/>
  <c r="T78" i="3"/>
  <c r="N38" i="1"/>
  <c r="M38" i="1"/>
  <c r="G38" i="1"/>
  <c r="I38" i="1"/>
  <c r="K31" i="1"/>
  <c r="G16" i="1"/>
  <c r="L38" i="1"/>
  <c r="H16" i="1"/>
  <c r="G28" i="1"/>
  <c r="K38" i="1"/>
  <c r="J38" i="1"/>
  <c r="K33" i="1"/>
  <c r="P38" i="1"/>
  <c r="H38" i="1"/>
  <c r="H28" i="1"/>
  <c r="I28" i="1"/>
  <c r="J14" i="1" l="1"/>
  <c r="I15" i="1"/>
  <c r="I16" i="1" s="1"/>
  <c r="J28" i="1"/>
  <c r="K14" i="1" l="1"/>
  <c r="J15" i="1"/>
  <c r="J16" i="1" s="1"/>
  <c r="K28" i="1"/>
  <c r="L14" i="1" l="1"/>
  <c r="K15" i="1"/>
  <c r="K16" i="1" s="1"/>
  <c r="L28" i="1"/>
  <c r="M14" i="1" l="1"/>
  <c r="L15" i="1"/>
  <c r="L16" i="1" s="1"/>
  <c r="M28" i="1"/>
  <c r="N14" i="1" l="1"/>
  <c r="M15" i="1"/>
  <c r="M16" i="1" s="1"/>
  <c r="N28" i="1"/>
  <c r="O14" i="1" l="1"/>
  <c r="N15" i="1"/>
  <c r="N16" i="1" s="1"/>
  <c r="O28" i="1"/>
  <c r="P14" i="1" l="1"/>
  <c r="O15" i="1"/>
  <c r="O16" i="1" s="1"/>
  <c r="P28" i="1"/>
  <c r="Q14" i="1" l="1"/>
  <c r="P15" i="1"/>
  <c r="P16" i="1" s="1"/>
  <c r="Q28" i="1"/>
  <c r="R14" i="1" l="1"/>
  <c r="Q15" i="1"/>
  <c r="Q16" i="1" s="1"/>
  <c r="R28" i="1"/>
  <c r="S14" i="1" l="1"/>
  <c r="R15" i="1"/>
  <c r="R16" i="1" s="1"/>
  <c r="S28" i="1"/>
  <c r="S15" i="1" l="1"/>
  <c r="S16" i="1" s="1"/>
  <c r="T14" i="1"/>
  <c r="T28" i="1"/>
  <c r="U14" i="1" l="1"/>
  <c r="T15" i="1"/>
  <c r="T16" i="1" s="1"/>
  <c r="U28" i="1"/>
  <c r="V14" i="1" l="1"/>
  <c r="U15" i="1"/>
  <c r="U16" i="1" s="1"/>
  <c r="V28" i="1"/>
  <c r="V15" i="1" l="1"/>
  <c r="V16" i="1" s="1"/>
  <c r="W14" i="1"/>
  <c r="W28" i="1"/>
  <c r="W15" i="1" l="1"/>
  <c r="W16" i="1" s="1"/>
  <c r="X14" i="1"/>
  <c r="X28" i="1"/>
  <c r="X15" i="1" l="1"/>
  <c r="X16" i="1" s="1"/>
  <c r="Y14" i="1"/>
  <c r="Y28" i="1"/>
  <c r="Z14" i="1" l="1"/>
  <c r="Y15" i="1"/>
  <c r="Y16" i="1" s="1"/>
  <c r="Z28" i="1"/>
  <c r="Z15" i="1" l="1"/>
  <c r="Z16" i="1" s="1"/>
  <c r="AA14" i="1"/>
  <c r="AA28" i="1"/>
  <c r="AA15" i="1" l="1"/>
  <c r="AA16" i="1" s="1"/>
  <c r="AB14" i="1"/>
  <c r="AB28" i="1"/>
  <c r="AB15" i="1" l="1"/>
  <c r="AB16" i="1" s="1"/>
  <c r="AC14" i="1"/>
  <c r="AC28" i="1"/>
  <c r="AC15" i="1" l="1"/>
  <c r="AC16" i="1" s="1"/>
  <c r="AD14" i="1"/>
  <c r="AD28" i="1"/>
  <c r="AE14" i="1" l="1"/>
  <c r="AD15" i="1"/>
  <c r="AD16" i="1" s="1"/>
  <c r="AE28" i="1"/>
  <c r="AF14" i="1" l="1"/>
  <c r="AE15" i="1"/>
  <c r="AE16" i="1" s="1"/>
  <c r="AF28" i="1"/>
  <c r="AG14" i="1" l="1"/>
  <c r="AF15" i="1"/>
  <c r="AF16" i="1" s="1"/>
  <c r="AG28" i="1"/>
  <c r="AG15" i="1" l="1"/>
  <c r="AG16" i="1" s="1"/>
  <c r="AH14" i="1"/>
  <c r="AH28" i="1"/>
  <c r="AH15" i="1" l="1"/>
  <c r="AH16" i="1" s="1"/>
  <c r="AI14" i="1"/>
  <c r="AI28" i="1"/>
  <c r="AI15" i="1" l="1"/>
  <c r="AI16" i="1" s="1"/>
  <c r="AJ14" i="1"/>
  <c r="AJ28" i="1"/>
  <c r="AJ15" i="1" l="1"/>
  <c r="AJ16" i="1" s="1"/>
  <c r="AK14" i="1"/>
  <c r="AK28" i="1"/>
  <c r="AK15" i="1" l="1"/>
  <c r="AK16" i="1" s="1"/>
  <c r="AL14" i="1"/>
  <c r="AL28" i="1"/>
  <c r="AM14" i="1" l="1"/>
  <c r="AL15" i="1"/>
  <c r="AL16" i="1" s="1"/>
  <c r="AM28" i="1"/>
  <c r="AM15" i="1" l="1"/>
  <c r="AM16" i="1" s="1"/>
  <c r="AN14" i="1"/>
  <c r="AN28" i="1"/>
  <c r="AO14" i="1" l="1"/>
  <c r="AN15" i="1"/>
  <c r="AN16" i="1" s="1"/>
  <c r="AO28" i="1"/>
  <c r="AP14" i="1" l="1"/>
  <c r="AO15" i="1"/>
  <c r="AO16" i="1" s="1"/>
  <c r="AP28" i="1"/>
  <c r="AQ14" i="1" l="1"/>
  <c r="AP15" i="1"/>
  <c r="AP16" i="1" s="1"/>
  <c r="AQ28" i="1"/>
  <c r="AR14" i="1" l="1"/>
  <c r="AQ15" i="1"/>
  <c r="AQ16" i="1" s="1"/>
  <c r="AR28" i="1"/>
  <c r="AS14" i="1" l="1"/>
  <c r="AR15" i="1"/>
  <c r="AR16" i="1" s="1"/>
  <c r="AS28" i="1"/>
  <c r="AT14" i="1" l="1"/>
  <c r="AS15" i="1"/>
  <c r="AS16" i="1" s="1"/>
  <c r="AT28" i="1"/>
  <c r="AU14" i="1" l="1"/>
  <c r="AT15" i="1"/>
  <c r="AT16" i="1" s="1"/>
  <c r="AV28" i="1"/>
  <c r="AU28" i="1"/>
  <c r="AV14" i="1" l="1"/>
  <c r="AU15" i="1"/>
  <c r="AU16" i="1" s="1"/>
  <c r="AW14" i="1" l="1"/>
  <c r="AV15" i="1"/>
  <c r="AV16" i="1" s="1"/>
  <c r="AX14" i="1" l="1"/>
  <c r="AW15" i="1"/>
  <c r="AW16" i="1" s="1"/>
  <c r="AY14" i="1" l="1"/>
  <c r="AX15" i="1"/>
  <c r="AX16" i="1" s="1"/>
  <c r="AZ14" i="1" l="1"/>
  <c r="AY15" i="1"/>
  <c r="AY16" i="1" s="1"/>
  <c r="BA14" i="1" l="1"/>
  <c r="AZ15" i="1"/>
  <c r="AZ16" i="1" s="1"/>
  <c r="BB14" i="1" l="1"/>
  <c r="BA15" i="1"/>
  <c r="BA16" i="1" s="1"/>
  <c r="BC14" i="1" l="1"/>
  <c r="BB15" i="1"/>
  <c r="BB16" i="1" s="1"/>
  <c r="BC15" i="1" l="1"/>
  <c r="BC16" i="1" s="1"/>
  <c r="BD14" i="1"/>
  <c r="BD15" i="1" l="1"/>
  <c r="BD16" i="1" s="1"/>
  <c r="BE14" i="1"/>
  <c r="BF14" i="1" l="1"/>
  <c r="BE15" i="1"/>
  <c r="BE16" i="1" s="1"/>
  <c r="BG14" i="1" l="1"/>
  <c r="BF15" i="1"/>
  <c r="BF16" i="1" s="1"/>
  <c r="BH14" i="1" l="1"/>
  <c r="BG15" i="1"/>
  <c r="BG16" i="1" s="1"/>
  <c r="BI14" i="1" l="1"/>
  <c r="BH15" i="1"/>
  <c r="BH16" i="1" s="1"/>
  <c r="BJ14" i="1" l="1"/>
  <c r="BI15" i="1"/>
  <c r="BI16" i="1" s="1"/>
  <c r="BK14" i="1" l="1"/>
  <c r="BJ15" i="1"/>
  <c r="BJ16" i="1" s="1"/>
  <c r="BL14" i="1" l="1"/>
  <c r="BK15" i="1"/>
  <c r="BK16" i="1" s="1"/>
  <c r="BM14" i="1" l="1"/>
  <c r="BL15" i="1"/>
  <c r="BL16" i="1" s="1"/>
  <c r="BN14" i="1" l="1"/>
  <c r="BM15" i="1"/>
  <c r="BM16" i="1" s="1"/>
  <c r="BO14" i="1" l="1"/>
  <c r="BN15" i="1"/>
  <c r="BN16" i="1" s="1"/>
  <c r="BP14" i="1" l="1"/>
  <c r="BO15" i="1"/>
  <c r="BO16" i="1" s="1"/>
  <c r="BQ14" i="1" l="1"/>
  <c r="BP15" i="1"/>
  <c r="BP16" i="1" s="1"/>
  <c r="BR14" i="1" l="1"/>
  <c r="BQ15" i="1"/>
  <c r="BQ16" i="1" s="1"/>
  <c r="BS14" i="1" l="1"/>
  <c r="BR15" i="1"/>
  <c r="BR16" i="1" s="1"/>
  <c r="BT14" i="1" l="1"/>
  <c r="BS15" i="1"/>
  <c r="BS16" i="1" s="1"/>
  <c r="BU14" i="1" l="1"/>
  <c r="BT15" i="1"/>
  <c r="BT16" i="1" s="1"/>
  <c r="BV14" i="1" l="1"/>
  <c r="BU15" i="1"/>
  <c r="BU16" i="1" s="1"/>
  <c r="BW14" i="1" l="1"/>
  <c r="BV15" i="1"/>
  <c r="BV16" i="1" s="1"/>
  <c r="BX14" i="1" l="1"/>
  <c r="BW15" i="1"/>
  <c r="BW16" i="1" s="1"/>
  <c r="BY14" i="1" l="1"/>
  <c r="BX15" i="1"/>
  <c r="BX16" i="1" s="1"/>
  <c r="BY15" i="1" l="1"/>
  <c r="BY16" i="1" s="1"/>
  <c r="BZ14" i="1"/>
  <c r="BZ15" i="1" l="1"/>
  <c r="BZ16" i="1" s="1"/>
  <c r="CA14" i="1"/>
  <c r="CB14" i="1" l="1"/>
  <c r="CA15" i="1"/>
  <c r="CA16" i="1" s="1"/>
  <c r="CC14" i="1" l="1"/>
  <c r="CB15" i="1"/>
  <c r="CB16" i="1" s="1"/>
  <c r="CD14" i="1" l="1"/>
  <c r="CC15" i="1"/>
  <c r="CC16" i="1" s="1"/>
  <c r="CE14" i="1" l="1"/>
  <c r="CD15" i="1"/>
  <c r="CD16" i="1" s="1"/>
  <c r="CF14" i="1" l="1"/>
  <c r="CE15" i="1"/>
  <c r="CE16" i="1" s="1"/>
  <c r="CG14" i="1" l="1"/>
  <c r="CF15" i="1"/>
  <c r="CF16" i="1" s="1"/>
  <c r="CH14" i="1" l="1"/>
  <c r="CG15" i="1"/>
  <c r="CG16" i="1" s="1"/>
  <c r="CI14" i="1" l="1"/>
  <c r="CH15" i="1"/>
  <c r="CH16" i="1" s="1"/>
  <c r="CJ14" i="1" l="1"/>
  <c r="CI15" i="1"/>
  <c r="CI16" i="1" s="1"/>
  <c r="CK14" i="1" l="1"/>
  <c r="CJ15" i="1"/>
  <c r="CJ16" i="1" s="1"/>
  <c r="CL14" i="1" l="1"/>
  <c r="CK15" i="1"/>
  <c r="CK16" i="1" s="1"/>
  <c r="CM14" i="1" l="1"/>
  <c r="CL15" i="1"/>
  <c r="CL16" i="1" s="1"/>
  <c r="CN14" i="1" l="1"/>
  <c r="CM15" i="1"/>
  <c r="CM16" i="1" s="1"/>
  <c r="CO14" i="1" l="1"/>
  <c r="CN15" i="1"/>
  <c r="CN16" i="1" s="1"/>
  <c r="CP14" i="1" l="1"/>
  <c r="CO15" i="1"/>
  <c r="CO16" i="1" s="1"/>
  <c r="CQ14" i="1" l="1"/>
  <c r="CP15" i="1"/>
  <c r="CP16" i="1" s="1"/>
  <c r="CR14" i="1" l="1"/>
  <c r="CQ15" i="1"/>
  <c r="CQ16" i="1" s="1"/>
  <c r="CS14" i="1" l="1"/>
  <c r="CR15" i="1"/>
  <c r="CR16" i="1" s="1"/>
  <c r="CT14" i="1" l="1"/>
  <c r="CS15" i="1"/>
  <c r="CS16" i="1" s="1"/>
  <c r="CU14" i="1" l="1"/>
  <c r="CT15" i="1"/>
  <c r="CT16" i="1" s="1"/>
  <c r="CV14" i="1" l="1"/>
  <c r="CU15" i="1"/>
  <c r="CU16" i="1" s="1"/>
  <c r="CV15" i="1" l="1"/>
  <c r="CV16" i="1" s="1"/>
  <c r="CW14" i="1"/>
  <c r="CW15" i="1" l="1"/>
  <c r="CW16" i="1" s="1"/>
  <c r="CX14" i="1"/>
  <c r="CY14" i="1" l="1"/>
  <c r="CX15" i="1"/>
  <c r="CX16" i="1" s="1"/>
  <c r="CY15" i="1" l="1"/>
  <c r="CY16" i="1" s="1"/>
  <c r="CZ14" i="1"/>
  <c r="DA14" i="1" l="1"/>
  <c r="CZ15" i="1"/>
  <c r="CZ16" i="1" s="1"/>
  <c r="DB14" i="1" l="1"/>
  <c r="DA15" i="1"/>
  <c r="DA16" i="1" s="1"/>
  <c r="DC14" i="1" l="1"/>
  <c r="DB15" i="1"/>
  <c r="DB16" i="1" s="1"/>
  <c r="DD14" i="1" l="1"/>
  <c r="DC15" i="1"/>
  <c r="DC16" i="1" s="1"/>
  <c r="DE14" i="1" l="1"/>
  <c r="DD15" i="1"/>
  <c r="DD16" i="1" s="1"/>
  <c r="DE15" i="1" l="1"/>
  <c r="DE16" i="1" s="1"/>
  <c r="DF14" i="1"/>
  <c r="DG14" i="1" l="1"/>
  <c r="DF15" i="1"/>
  <c r="DF16" i="1" s="1"/>
  <c r="DH14" i="1" l="1"/>
  <c r="DG15" i="1"/>
  <c r="DG16" i="1" s="1"/>
  <c r="DI14" i="1" l="1"/>
  <c r="DH15" i="1"/>
  <c r="DH16" i="1" s="1"/>
  <c r="DJ14" i="1" l="1"/>
  <c r="DI15" i="1"/>
  <c r="DI16" i="1" s="1"/>
  <c r="DK14" i="1" l="1"/>
  <c r="DJ15" i="1"/>
  <c r="DJ16" i="1" s="1"/>
  <c r="DL14" i="1" l="1"/>
  <c r="DK15" i="1"/>
  <c r="DK16" i="1" s="1"/>
  <c r="DM14" i="1" l="1"/>
  <c r="DL15" i="1"/>
  <c r="DL16" i="1" s="1"/>
  <c r="DN14" i="1" l="1"/>
  <c r="DM15" i="1"/>
  <c r="DM16" i="1" s="1"/>
  <c r="DO14" i="1" l="1"/>
  <c r="DN15" i="1"/>
  <c r="DN16" i="1" s="1"/>
  <c r="DP14" i="1" l="1"/>
  <c r="DO15" i="1"/>
  <c r="DO16" i="1" s="1"/>
  <c r="DQ14" i="1" l="1"/>
  <c r="DP15" i="1"/>
  <c r="DP16" i="1" s="1"/>
  <c r="DR14" i="1" l="1"/>
  <c r="DQ15" i="1"/>
  <c r="DQ16" i="1" s="1"/>
  <c r="DS14" i="1" l="1"/>
  <c r="DR15" i="1"/>
  <c r="DR16" i="1" s="1"/>
  <c r="DT14" i="1" l="1"/>
  <c r="DS15" i="1"/>
  <c r="DS16" i="1" s="1"/>
  <c r="DU14" i="1" l="1"/>
  <c r="DT15" i="1"/>
  <c r="DT16" i="1" s="1"/>
  <c r="DV14" i="1" l="1"/>
  <c r="DU15" i="1"/>
  <c r="DU16" i="1" s="1"/>
  <c r="DW14" i="1" l="1"/>
  <c r="DV15" i="1"/>
  <c r="DV16" i="1" s="1"/>
  <c r="DW15" i="1" l="1"/>
  <c r="DW16" i="1" s="1"/>
  <c r="DX14" i="1"/>
  <c r="DY14" i="1" l="1"/>
  <c r="DX15" i="1"/>
  <c r="DX16" i="1" s="1"/>
  <c r="DZ14" i="1" l="1"/>
  <c r="DY15" i="1"/>
  <c r="DY16" i="1" s="1"/>
  <c r="DZ15" i="1" l="1"/>
  <c r="DZ16" i="1" s="1"/>
  <c r="EA14" i="1"/>
  <c r="EB14" i="1" l="1"/>
  <c r="EA15" i="1"/>
  <c r="EA16" i="1" s="1"/>
  <c r="EC14" i="1" l="1"/>
  <c r="EB15" i="1"/>
  <c r="EB16" i="1" s="1"/>
  <c r="ED14" i="1" l="1"/>
  <c r="EC15" i="1"/>
  <c r="EC16" i="1" s="1"/>
  <c r="EE14" i="1" l="1"/>
  <c r="ED15" i="1"/>
  <c r="ED16" i="1" s="1"/>
  <c r="EF14" i="1" l="1"/>
  <c r="EE15" i="1"/>
  <c r="EE16" i="1" s="1"/>
  <c r="EG14" i="1" l="1"/>
  <c r="EF15" i="1"/>
  <c r="EF16" i="1" s="1"/>
  <c r="EH14" i="1" l="1"/>
  <c r="EG15" i="1"/>
  <c r="EG16" i="1" s="1"/>
  <c r="EI14" i="1" l="1"/>
  <c r="EH15" i="1"/>
  <c r="EH16" i="1" s="1"/>
  <c r="EJ14" i="1" l="1"/>
  <c r="EI15" i="1"/>
  <c r="EI16" i="1" s="1"/>
  <c r="EK14" i="1" l="1"/>
  <c r="EJ15" i="1"/>
  <c r="EJ16" i="1" s="1"/>
  <c r="EL14" i="1" l="1"/>
  <c r="EK15" i="1"/>
  <c r="EK16" i="1" s="1"/>
  <c r="EM14" i="1" l="1"/>
  <c r="EL15" i="1"/>
  <c r="EL16" i="1" s="1"/>
  <c r="EN14" i="1" l="1"/>
  <c r="EM15" i="1"/>
  <c r="EM16" i="1" s="1"/>
  <c r="EO14" i="1" l="1"/>
  <c r="EN15" i="1"/>
  <c r="EN16" i="1" s="1"/>
  <c r="EP14" i="1" l="1"/>
  <c r="EO15" i="1"/>
  <c r="EO16" i="1" s="1"/>
  <c r="EQ14" i="1" l="1"/>
  <c r="EP15" i="1"/>
  <c r="EP16" i="1" s="1"/>
  <c r="EQ15" i="1" l="1"/>
  <c r="EQ16" i="1" s="1"/>
  <c r="ER14" i="1"/>
  <c r="ES14" i="1" l="1"/>
  <c r="ER15" i="1"/>
  <c r="ER16" i="1" s="1"/>
  <c r="ET14" i="1" l="1"/>
  <c r="ES15" i="1"/>
  <c r="ES16" i="1" s="1"/>
  <c r="EU14" i="1" l="1"/>
  <c r="ET15" i="1"/>
  <c r="ET16" i="1" s="1"/>
  <c r="EV14" i="1" l="1"/>
  <c r="EU15" i="1"/>
  <c r="EU16" i="1" s="1"/>
  <c r="EW14" i="1" l="1"/>
  <c r="EV15" i="1"/>
  <c r="EV16" i="1" s="1"/>
  <c r="EX14" i="1" l="1"/>
  <c r="EW15" i="1"/>
  <c r="EW16" i="1" s="1"/>
  <c r="EX15" i="1" l="1"/>
  <c r="EX16" i="1" s="1"/>
  <c r="EY14" i="1"/>
  <c r="EZ14" i="1" l="1"/>
  <c r="EY15" i="1"/>
  <c r="EY16" i="1" s="1"/>
  <c r="FA14" i="1" l="1"/>
  <c r="EZ15" i="1"/>
  <c r="EZ16" i="1" s="1"/>
  <c r="FB14" i="1" l="1"/>
  <c r="FA15" i="1"/>
  <c r="FA16" i="1" s="1"/>
  <c r="FB15" i="1" l="1"/>
  <c r="FB16" i="1" s="1"/>
  <c r="FC14" i="1"/>
  <c r="FD14" i="1" l="1"/>
  <c r="FC15" i="1"/>
  <c r="FC16" i="1" s="1"/>
  <c r="FE14" i="1" l="1"/>
  <c r="FD15" i="1"/>
  <c r="FD16" i="1" s="1"/>
  <c r="FE15" i="1" l="1"/>
  <c r="FE16" i="1" s="1"/>
  <c r="FF14" i="1"/>
  <c r="FG14" i="1" l="1"/>
  <c r="FF15" i="1"/>
  <c r="FF16" i="1" s="1"/>
  <c r="FH14" i="1" l="1"/>
  <c r="FG15" i="1"/>
  <c r="FG16" i="1" s="1"/>
  <c r="FI14" i="1" l="1"/>
  <c r="FH15" i="1"/>
  <c r="FH16" i="1" s="1"/>
  <c r="FJ14" i="1" l="1"/>
  <c r="FI15" i="1"/>
  <c r="FI16" i="1" s="1"/>
  <c r="FK14" i="1" l="1"/>
  <c r="FJ15" i="1"/>
  <c r="FJ16" i="1" s="1"/>
  <c r="FL14" i="1" l="1"/>
  <c r="FK15" i="1"/>
  <c r="FK16" i="1" s="1"/>
  <c r="FM14" i="1" l="1"/>
  <c r="FL15" i="1"/>
  <c r="FL16" i="1" s="1"/>
  <c r="FN14" i="1" l="1"/>
  <c r="FM15" i="1"/>
  <c r="FM16" i="1" s="1"/>
  <c r="FO14" i="1" l="1"/>
  <c r="FN15" i="1"/>
  <c r="FN16" i="1" s="1"/>
  <c r="FP14" i="1" l="1"/>
  <c r="FO15" i="1"/>
  <c r="FO16" i="1" s="1"/>
  <c r="FQ14" i="1" l="1"/>
  <c r="FP15" i="1"/>
  <c r="FP16" i="1" s="1"/>
  <c r="FQ15" i="1" l="1"/>
  <c r="FQ16" i="1" s="1"/>
  <c r="FR14" i="1"/>
  <c r="FS14" i="1" l="1"/>
  <c r="FR15" i="1"/>
  <c r="FR16" i="1" s="1"/>
  <c r="FT14" i="1" l="1"/>
  <c r="FS15" i="1"/>
  <c r="FS16" i="1" s="1"/>
  <c r="FU14" i="1" l="1"/>
  <c r="FT15" i="1"/>
  <c r="FT16" i="1" s="1"/>
  <c r="FV14" i="1" l="1"/>
  <c r="FU15" i="1"/>
  <c r="FU16" i="1" s="1"/>
  <c r="FW14" i="1" l="1"/>
  <c r="FV15" i="1"/>
  <c r="FV16" i="1" s="1"/>
  <c r="FX14" i="1" l="1"/>
  <c r="FW15" i="1"/>
  <c r="FW16" i="1" s="1"/>
  <c r="FY14" i="1" l="1"/>
  <c r="FX15" i="1"/>
  <c r="FX16" i="1" s="1"/>
  <c r="FZ14" i="1" l="1"/>
  <c r="FY15" i="1"/>
  <c r="FY16" i="1" s="1"/>
  <c r="GA14" i="1" l="1"/>
  <c r="GA15" i="1" s="1"/>
  <c r="GA16" i="1" s="1"/>
  <c r="FZ15" i="1"/>
  <c r="FZ16" i="1" s="1"/>
</calcChain>
</file>

<file path=xl/sharedStrings.xml><?xml version="1.0" encoding="utf-8"?>
<sst xmlns="http://schemas.openxmlformats.org/spreadsheetml/2006/main" count="174" uniqueCount="94">
  <si>
    <t>μ =</t>
  </si>
  <si>
    <t>medium HUVEC</t>
  </si>
  <si>
    <t>h=</t>
  </si>
  <si>
    <t>altezza grigio</t>
  </si>
  <si>
    <t>(dynes)(s)/(cm^2)</t>
  </si>
  <si>
    <t>μm</t>
  </si>
  <si>
    <t>w=</t>
  </si>
  <si>
    <t>mm</t>
  </si>
  <si>
    <t>larghezza canale</t>
  </si>
  <si>
    <t>spessore membrana</t>
  </si>
  <si>
    <t>s=</t>
  </si>
  <si>
    <t>Shear Stress Calculation</t>
  </si>
  <si>
    <r>
      <t>Q (</t>
    </r>
    <r>
      <rPr>
        <b/>
        <sz val="11"/>
        <color theme="1"/>
        <rFont val="Calibri"/>
        <family val="2"/>
      </rPr>
      <t>μL/min)</t>
    </r>
  </si>
  <si>
    <t>Q (cm^3/s)</t>
  </si>
  <si>
    <t>cm</t>
  </si>
  <si>
    <t>h^2 =</t>
  </si>
  <si>
    <t>Shear stress realistico sarebbe tra 1 - 6 dynes/cm^2</t>
  </si>
  <si>
    <t>Con questa geometria lo shear stress non è realistico. Provare con chip più grande?</t>
  </si>
  <si>
    <t>Q (μL/min)</t>
  </si>
  <si>
    <t>ipotizzo W=1 cm</t>
  </si>
  <si>
    <t>e ipotizzo Q come da paper</t>
  </si>
  <si>
    <t>Q(cm^3/s) =</t>
  </si>
  <si>
    <t xml:space="preserve">se voglio shear strass uguale a 6 allora </t>
  </si>
  <si>
    <t>Quindi deduco che il range di portata realistico Q sia tra 0,01 e 0,1 cm^3/s per la nostra geometria</t>
  </si>
  <si>
    <t>Q (cm^3/s) =</t>
  </si>
  <si>
    <t>Quindi con questa geometria dovremo flussare con la pompa a siringa</t>
  </si>
  <si>
    <t>Q (μL/min) =</t>
  </si>
  <si>
    <t>Shear stress in blood veins ranges between 1 – 6 dynes/cm^2</t>
  </si>
  <si>
    <t>τ (dyne/cm^2)</t>
  </si>
  <si>
    <t xml:space="preserve">se voglio shear stress uguale a 1 allora </t>
  </si>
  <si>
    <t>τ (dyne/cm^2)=</t>
  </si>
  <si>
    <t>c</t>
  </si>
  <si>
    <t>(μL/min)</t>
  </si>
  <si>
    <t>Q=</t>
  </si>
  <si>
    <t>in vitro</t>
  </si>
  <si>
    <r>
      <rPr>
        <sz val="11"/>
        <color theme="1"/>
        <rFont val="Calibri"/>
        <family val="2"/>
      </rPr>
      <t>τ</t>
    </r>
    <r>
      <rPr>
        <sz val="13.3"/>
        <color theme="1"/>
        <rFont val="Calibri"/>
        <family val="2"/>
      </rPr>
      <t>=</t>
    </r>
  </si>
  <si>
    <r>
      <rPr>
        <sz val="11"/>
        <color theme="1"/>
        <rFont val="Calibri"/>
        <family val="2"/>
      </rPr>
      <t>μ</t>
    </r>
    <r>
      <rPr>
        <sz val="13.3"/>
        <color theme="1"/>
        <rFont val="Calibri"/>
        <family val="2"/>
      </rPr>
      <t>m</t>
    </r>
  </si>
  <si>
    <t>nostra geometria:</t>
  </si>
  <si>
    <t>loro usano 25 micrometri di altezza e larghezza</t>
  </si>
  <si>
    <t>well 1</t>
  </si>
  <si>
    <t>well 2</t>
  </si>
  <si>
    <t>well3</t>
  </si>
  <si>
    <t>[min]</t>
  </si>
  <si>
    <t>TEMPO</t>
  </si>
  <si>
    <t>INTENSITA'</t>
  </si>
  <si>
    <t>Area</t>
  </si>
  <si>
    <t>Mean</t>
  </si>
  <si>
    <t>Min</t>
  </si>
  <si>
    <t>Max</t>
  </si>
  <si>
    <t>WELL 1</t>
  </si>
  <si>
    <t>intensità massima</t>
  </si>
  <si>
    <t>di un pozzetto</t>
  </si>
  <si>
    <r>
      <t xml:space="preserve">Flow rate 3 </t>
    </r>
    <r>
      <rPr>
        <b/>
        <sz val="16"/>
        <color theme="1"/>
        <rFont val="Calibri"/>
        <family val="2"/>
      </rPr>
      <t>μL/min</t>
    </r>
  </si>
  <si>
    <t>I</t>
  </si>
  <si>
    <t>0.963</t>
  </si>
  <si>
    <t>0.739</t>
  </si>
  <si>
    <t>0.748</t>
  </si>
  <si>
    <t>0.941</t>
  </si>
  <si>
    <t>0.976</t>
  </si>
  <si>
    <t>tempo per prendere le 3 foto 1 minuto, quindi ogni 30 secondi salto un minuto</t>
  </si>
  <si>
    <t>se l'analisi è durata 45 minuti circa, divido il tempo totale per il numero di valori d'intensità acquisiti</t>
  </si>
  <si>
    <r>
      <t xml:space="preserve">quindi </t>
    </r>
    <r>
      <rPr>
        <sz val="11"/>
        <color theme="1"/>
        <rFont val="Calibri"/>
        <family val="2"/>
      </rPr>
      <t>Δt =</t>
    </r>
    <r>
      <rPr>
        <sz val="11"/>
        <color theme="1"/>
        <rFont val="Calibri"/>
        <family val="2"/>
        <scheme val="minor"/>
      </rPr>
      <t xml:space="preserve"> </t>
    </r>
  </si>
  <si>
    <t>minuti</t>
  </si>
  <si>
    <t>Ogni 30 secondi prendo una misurazione e per fare le 3 foto impiego circa 1, massimo 2 minuti</t>
  </si>
  <si>
    <t>Come ROI posso prendere l'intero pozzetto? In modo che riesco a differenziare quando ho poca area piena di destrano ad alta intensità e quando ho il pozzetto completamente pieno alla massima intensità? Toglierei dalla ROI solo il background in modo che mi fa una media dell'intensità del destrano nell'intero pozzetto.</t>
  </si>
  <si>
    <t>WELL 2</t>
  </si>
  <si>
    <t>WELL 3</t>
  </si>
  <si>
    <r>
      <t xml:space="preserve">Flow rate 5 </t>
    </r>
    <r>
      <rPr>
        <b/>
        <sz val="16"/>
        <color theme="1"/>
        <rFont val="Calibri"/>
        <family val="2"/>
      </rPr>
      <t>μL/min</t>
    </r>
  </si>
  <si>
    <t xml:space="preserve">ROI è tutto il pozzetto </t>
  </si>
  <si>
    <t>Le immagini dove non si vede niente ho preso una ROI a caso cercando di trovare lo stesso valore di intensità ...</t>
  </si>
  <si>
    <t>WELL1</t>
  </si>
  <si>
    <t>WELL2</t>
  </si>
  <si>
    <t>WELL3</t>
  </si>
  <si>
    <t>Durata dell'analisi 40 minuti</t>
  </si>
  <si>
    <t>Δt=</t>
  </si>
  <si>
    <t>approssimo a 3 minuti</t>
  </si>
  <si>
    <t>I [mean]</t>
  </si>
  <si>
    <t>X</t>
  </si>
  <si>
    <t>F(X)</t>
  </si>
  <si>
    <t>ESPONENZIALE</t>
  </si>
  <si>
    <t>Non possiamo avere un andamento lineare perché oltre alla diffusione è presente la convezione. Che curva mi aspetto? Simulazione in comsol??</t>
  </si>
  <si>
    <t>13 min</t>
  </si>
  <si>
    <t>t lag è dovuto al fatto che il dispositivo si sviluppa in verticale su più piani: il destrano prima di arrivare al pozzetto è flussato lungo un canale orizzontale, da qui deve diffondere attraverso la membrana porosa e una volta che arriva al layer più basso arriva ai pozzetti.</t>
  </si>
  <si>
    <t>t lag che aumenta: nel primo pozzetto sarà di meno mentre nel terzo sarà di più perché ci mette più tempo ad arrivare</t>
  </si>
  <si>
    <t>micron</t>
  </si>
  <si>
    <t>l=</t>
  </si>
  <si>
    <r>
      <rPr>
        <sz val="11"/>
        <color theme="1"/>
        <rFont val="Calibri"/>
        <family val="2"/>
      </rPr>
      <t>μ</t>
    </r>
    <r>
      <rPr>
        <sz val="12.2"/>
        <color theme="1"/>
        <rFont val="Calibri"/>
        <family val="2"/>
      </rPr>
      <t>L/h</t>
    </r>
  </si>
  <si>
    <t>cm^3/s</t>
  </si>
  <si>
    <t>water</t>
  </si>
  <si>
    <t>conti corretti:</t>
  </si>
  <si>
    <t>Ratio</t>
  </si>
  <si>
    <t>Ho tolto 2 dati e scambiato un dato</t>
  </si>
  <si>
    <r>
      <t xml:space="preserve">PROVA 1 CON 5 </t>
    </r>
    <r>
      <rPr>
        <b/>
        <sz val="22"/>
        <color theme="1"/>
        <rFont val="Calibri"/>
        <family val="2"/>
      </rPr>
      <t>μL</t>
    </r>
  </si>
  <si>
    <r>
      <t xml:space="preserve">PROVA 2 CON 5 </t>
    </r>
    <r>
      <rPr>
        <b/>
        <sz val="22"/>
        <color theme="1"/>
        <rFont val="Calibri"/>
        <family val="2"/>
      </rPr>
      <t>μL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</si>
</sst>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3.3"/>
      <color theme="1"/>
      <name val="Calibri"/>
      <family val="2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</font>
    <font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.2"/>
      <color theme="1"/>
      <name val="Calibri"/>
      <family val="2"/>
    </font>
    <font>
      <b/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theme="1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2" borderId="0" xfId="0" applyFont="1" applyFill="1"/>
    <xf numFmtId="0" fontId="0" fillId="2" borderId="0" xfId="0" applyFill="1"/>
    <xf numFmtId="0" fontId="5" fillId="0" borderId="0" xfId="0" applyFont="1"/>
    <xf numFmtId="0" fontId="1" fillId="3" borderId="0" xfId="0" applyFont="1" applyFill="1"/>
    <xf numFmtId="0" fontId="0" fillId="3" borderId="0" xfId="0" applyFill="1"/>
    <xf numFmtId="0" fontId="7" fillId="2" borderId="0" xfId="0" applyFont="1" applyFill="1"/>
    <xf numFmtId="0" fontId="7" fillId="4" borderId="0" xfId="0" applyFont="1" applyFill="1"/>
    <xf numFmtId="0" fontId="0" fillId="4" borderId="0" xfId="0" applyFill="1"/>
    <xf numFmtId="3" fontId="0" fillId="0" borderId="0" xfId="0" applyNumberFormat="1"/>
    <xf numFmtId="0" fontId="7" fillId="5" borderId="0" xfId="0" applyFont="1" applyFill="1"/>
    <xf numFmtId="0" fontId="4" fillId="6" borderId="0" xfId="0" applyFont="1" applyFill="1"/>
    <xf numFmtId="0" fontId="0" fillId="6" borderId="0" xfId="0" applyFill="1"/>
    <xf numFmtId="0" fontId="7" fillId="6" borderId="0" xfId="0" applyFont="1" applyFill="1"/>
    <xf numFmtId="0" fontId="4" fillId="5" borderId="0" xfId="0" applyFont="1" applyFill="1"/>
    <xf numFmtId="0" fontId="0" fillId="5" borderId="0" xfId="0" applyFill="1"/>
    <xf numFmtId="0" fontId="4" fillId="7" borderId="0" xfId="0" applyFont="1" applyFill="1"/>
    <xf numFmtId="0" fontId="9" fillId="7" borderId="0" xfId="0" applyFont="1" applyFill="1"/>
    <xf numFmtId="0" fontId="0" fillId="7" borderId="0" xfId="0" applyFill="1"/>
    <xf numFmtId="164" fontId="0" fillId="0" borderId="0" xfId="0" applyNumberFormat="1"/>
    <xf numFmtId="0" fontId="0" fillId="8" borderId="0" xfId="0" applyFill="1"/>
    <xf numFmtId="3" fontId="0" fillId="8" borderId="0" xfId="0" applyNumberFormat="1" applyFill="1"/>
    <xf numFmtId="0" fontId="0" fillId="9" borderId="0" xfId="0" applyFill="1"/>
    <xf numFmtId="0" fontId="0" fillId="10" borderId="0" xfId="0" applyFill="1"/>
    <xf numFmtId="0" fontId="10" fillId="0" borderId="0" xfId="0" applyFont="1"/>
    <xf numFmtId="0" fontId="4" fillId="4" borderId="0" xfId="0" applyFont="1" applyFill="1"/>
    <xf numFmtId="164" fontId="10" fillId="0" borderId="0" xfId="0" applyNumberFormat="1" applyFont="1"/>
    <xf numFmtId="0" fontId="12" fillId="0" borderId="0" xfId="0" applyFont="1"/>
    <xf numFmtId="0" fontId="11" fillId="7" borderId="0" xfId="0" applyFont="1" applyFill="1"/>
    <xf numFmtId="4" fontId="0" fillId="0" borderId="0" xfId="0" applyNumberFormat="1"/>
    <xf numFmtId="0" fontId="4" fillId="11" borderId="0" xfId="0" applyFont="1" applyFill="1"/>
    <xf numFmtId="0" fontId="0" fillId="11" borderId="0" xfId="0" applyFill="1"/>
    <xf numFmtId="0" fontId="11" fillId="11" borderId="0" xfId="0" applyFont="1" applyFill="1"/>
    <xf numFmtId="4" fontId="10" fillId="0" borderId="0" xfId="0" applyNumberFormat="1" applyFont="1"/>
    <xf numFmtId="0" fontId="13" fillId="0" borderId="0" xfId="0" applyFont="1"/>
    <xf numFmtId="0" fontId="13" fillId="3" borderId="0" xfId="0" applyFont="1" applyFill="1"/>
    <xf numFmtId="0" fontId="13" fillId="10" borderId="0" xfId="0" applyFont="1" applyFill="1"/>
    <xf numFmtId="0" fontId="16" fillId="0" borderId="0" xfId="0" applyFont="1"/>
    <xf numFmtId="0" fontId="16" fillId="12" borderId="0" xfId="0" applyFont="1" applyFill="1"/>
    <xf numFmtId="0" fontId="0" fillId="12" borderId="0" xfId="0" applyFill="1"/>
    <xf numFmtId="0" fontId="15" fillId="13" borderId="0" xfId="0" applyFont="1" applyFill="1"/>
    <xf numFmtId="0" fontId="0" fillId="13" borderId="0" xfId="0" applyFill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Timelapse4 WELL1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Timelapse4!$S$14:$S$28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</c:numCache>
            </c:numRef>
          </c:xVal>
          <c:yVal>
            <c:numRef>
              <c:f>Timelapse4!$T$14:$T$28</c:f>
              <c:numCache>
                <c:formatCode>#,##0</c:formatCode>
                <c:ptCount val="15"/>
                <c:pt idx="0">
                  <c:v>2124</c:v>
                </c:pt>
                <c:pt idx="1">
                  <c:v>3359</c:v>
                </c:pt>
                <c:pt idx="2">
                  <c:v>3586</c:v>
                </c:pt>
                <c:pt idx="3">
                  <c:v>3518</c:v>
                </c:pt>
                <c:pt idx="4">
                  <c:v>3183</c:v>
                </c:pt>
                <c:pt idx="5">
                  <c:v>2756</c:v>
                </c:pt>
                <c:pt idx="6">
                  <c:v>3497</c:v>
                </c:pt>
                <c:pt idx="7">
                  <c:v>2472</c:v>
                </c:pt>
                <c:pt idx="8">
                  <c:v>3446</c:v>
                </c:pt>
                <c:pt idx="9">
                  <c:v>3584</c:v>
                </c:pt>
                <c:pt idx="10">
                  <c:v>50189</c:v>
                </c:pt>
                <c:pt idx="11">
                  <c:v>70265</c:v>
                </c:pt>
                <c:pt idx="12">
                  <c:v>82352</c:v>
                </c:pt>
                <c:pt idx="13">
                  <c:v>98809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CCC-4216-BAD8-FA49DC5A40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4552640"/>
        <c:axId val="1989393008"/>
      </c:scatterChart>
      <c:valAx>
        <c:axId val="1994552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89393008"/>
        <c:crosses val="autoZero"/>
        <c:crossBetween val="midCat"/>
      </c:valAx>
      <c:valAx>
        <c:axId val="1989393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Intensità</a:t>
                </a:r>
                <a:r>
                  <a:rPr lang="it-IT" baseline="0"/>
                  <a:t> ROI</a:t>
                </a:r>
                <a:endParaRPr lang="it-IT"/>
              </a:p>
            </c:rich>
          </c:tx>
          <c:layout>
            <c:manualLayout>
              <c:xMode val="edge"/>
              <c:yMode val="edge"/>
              <c:x val="2.7777777777777776E-2"/>
              <c:y val="0.369159011373578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94552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Timelapse5!$S$76:$S$88</c:f>
              <c:numCache>
                <c:formatCode>General</c:formatCode>
                <c:ptCount val="13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</c:numCache>
            </c:numRef>
          </c:xVal>
          <c:yVal>
            <c:numRef>
              <c:f>Timelapse5!$T$76:$T$88</c:f>
              <c:numCache>
                <c:formatCode>General</c:formatCode>
                <c:ptCount val="13"/>
                <c:pt idx="0">
                  <c:v>0.5</c:v>
                </c:pt>
                <c:pt idx="1">
                  <c:v>0.95257412682243336</c:v>
                </c:pt>
                <c:pt idx="2">
                  <c:v>0.99752737684336534</c:v>
                </c:pt>
                <c:pt idx="3">
                  <c:v>0.99987660542401369</c:v>
                </c:pt>
                <c:pt idx="4">
                  <c:v>0.99999385582539779</c:v>
                </c:pt>
                <c:pt idx="5">
                  <c:v>0.99999969409777301</c:v>
                </c:pt>
                <c:pt idx="6">
                  <c:v>0.9999999847700205</c:v>
                </c:pt>
                <c:pt idx="7">
                  <c:v>0.99999999924174388</c:v>
                </c:pt>
                <c:pt idx="8">
                  <c:v>0.99999999996224864</c:v>
                </c:pt>
                <c:pt idx="9">
                  <c:v>0.99999999999812039</c:v>
                </c:pt>
                <c:pt idx="10">
                  <c:v>0.99999999999990652</c:v>
                </c:pt>
                <c:pt idx="11">
                  <c:v>0.99999999999999534</c:v>
                </c:pt>
                <c:pt idx="12">
                  <c:v>0.99999999999999978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520-4CBF-A42C-AEBF7A4BD4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34111"/>
        <c:axId val="1575483071"/>
      </c:scatterChart>
      <c:valAx>
        <c:axId val="21044341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5483071"/>
        <c:crosses val="autoZero"/>
        <c:crossBetween val="midCat"/>
      </c:valAx>
      <c:valAx>
        <c:axId val="15754830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044341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4803149606299214E-2"/>
          <c:y val="0.16708333333333336"/>
          <c:w val="0.87753018372703417"/>
          <c:h val="0.72088764946048411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name>2</c:nam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Timelapse5!$S$20:$S$31</c:f>
              <c:numCache>
                <c:formatCode>General</c:formatCode>
                <c:ptCount val="12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</c:numCache>
            </c:numRef>
          </c:xVal>
          <c:yVal>
            <c:numRef>
              <c:f>Timelapse5!$T$20:$T$31</c:f>
              <c:numCache>
                <c:formatCode>General</c:formatCode>
                <c:ptCount val="12"/>
                <c:pt idx="0">
                  <c:v>0.74</c:v>
                </c:pt>
                <c:pt idx="1">
                  <c:v>0.78200000000000003</c:v>
                </c:pt>
                <c:pt idx="2" formatCode="#,##0.000">
                  <c:v>6.0279999999999996</c:v>
                </c:pt>
                <c:pt idx="3" formatCode="#,##0.000">
                  <c:v>17.768999999999998</c:v>
                </c:pt>
                <c:pt idx="4" formatCode="#,##0.000">
                  <c:v>24.846</c:v>
                </c:pt>
                <c:pt idx="5" formatCode="#,##0.000">
                  <c:v>32.518999999999998</c:v>
                </c:pt>
                <c:pt idx="6" formatCode="#,##0.000">
                  <c:v>33.366999999999997</c:v>
                </c:pt>
                <c:pt idx="7" formatCode="#,##0.00">
                  <c:v>32.340000000000003</c:v>
                </c:pt>
                <c:pt idx="8" formatCode="#,##0.000">
                  <c:v>41.643999999999998</c:v>
                </c:pt>
                <c:pt idx="9" formatCode="#,##0.000">
                  <c:v>69.119</c:v>
                </c:pt>
                <c:pt idx="10" formatCode="#,##0.000">
                  <c:v>69.402000000000001</c:v>
                </c:pt>
                <c:pt idx="11" formatCode="#,##0.000">
                  <c:v>60.851999999999997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728-4B16-9C56-2F9645C4E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5377247"/>
        <c:axId val="2101935183"/>
      </c:scatterChart>
      <c:valAx>
        <c:axId val="15053772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01935183"/>
        <c:crosses val="autoZero"/>
        <c:crossBetween val="midCat"/>
      </c:valAx>
      <c:valAx>
        <c:axId val="2101935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053772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Timelapse5!$AG$21:$AG$30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Timelapse5!$AH$21:$AH$30</c:f>
              <c:numCache>
                <c:formatCode>General</c:formatCode>
                <c:ptCount val="10"/>
                <c:pt idx="0">
                  <c:v>0.74</c:v>
                </c:pt>
                <c:pt idx="1">
                  <c:v>0.78200000000000003</c:v>
                </c:pt>
                <c:pt idx="2" formatCode="#,##0.000">
                  <c:v>6.0279999999999996</c:v>
                </c:pt>
                <c:pt idx="3" formatCode="#,##0.000">
                  <c:v>17.768999999999998</c:v>
                </c:pt>
                <c:pt idx="4" formatCode="#,##0.000">
                  <c:v>24.846</c:v>
                </c:pt>
                <c:pt idx="5" formatCode="#,##0.000">
                  <c:v>32.518999999999998</c:v>
                </c:pt>
                <c:pt idx="6" formatCode="#,##0.000">
                  <c:v>33.366999999999997</c:v>
                </c:pt>
                <c:pt idx="7" formatCode="#,##0.000">
                  <c:v>41.643999999999998</c:v>
                </c:pt>
                <c:pt idx="8" formatCode="#,##0.000">
                  <c:v>69.119</c:v>
                </c:pt>
                <c:pt idx="9" formatCode="#,##0.000">
                  <c:v>69.402000000000001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A8E-4652-958B-4B5F9E80E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9274159"/>
        <c:axId val="1253970751"/>
      </c:scatterChart>
      <c:valAx>
        <c:axId val="14692741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53970751"/>
        <c:crosses val="autoZero"/>
        <c:crossBetween val="midCat"/>
      </c:valAx>
      <c:valAx>
        <c:axId val="1253970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692741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Timelapse5!$AG$38:$AG$48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Timelapse5!$AH$38:$AH$48</c:f>
              <c:numCache>
                <c:formatCode>General</c:formatCode>
                <c:ptCount val="11"/>
                <c:pt idx="0">
                  <c:v>0.70099999999999996</c:v>
                </c:pt>
                <c:pt idx="1">
                  <c:v>0.60899999999999999</c:v>
                </c:pt>
                <c:pt idx="2">
                  <c:v>0.78600000000000003</c:v>
                </c:pt>
                <c:pt idx="3">
                  <c:v>0.76300000000000001</c:v>
                </c:pt>
                <c:pt idx="4" formatCode="#,##0.000">
                  <c:v>2.0139999999999998</c:v>
                </c:pt>
                <c:pt idx="5" formatCode="#,##0.000">
                  <c:v>7.3079999999999998</c:v>
                </c:pt>
                <c:pt idx="6" formatCode="#,##0.000">
                  <c:v>14.063000000000001</c:v>
                </c:pt>
                <c:pt idx="7" formatCode="#,##0.00">
                  <c:v>30.52</c:v>
                </c:pt>
                <c:pt idx="8" formatCode="#,##0.000">
                  <c:v>48.290999999999997</c:v>
                </c:pt>
                <c:pt idx="9" formatCode="#,##0.000">
                  <c:v>64.143000000000001</c:v>
                </c:pt>
                <c:pt idx="10" formatCode="#,##0.000">
                  <c:v>67.143000000000001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109-42B5-B47C-784E8C1D8B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6129200"/>
        <c:axId val="101999087"/>
      </c:scatterChart>
      <c:valAx>
        <c:axId val="1916129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1999087"/>
        <c:crosses val="autoZero"/>
        <c:crossBetween val="midCat"/>
      </c:valAx>
      <c:valAx>
        <c:axId val="101999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16129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0"/>
            <c:trendlineLbl>
              <c:layout>
                <c:manualLayout>
                  <c:x val="-6.287926509186352E-2"/>
                  <c:y val="-4.224956255468066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Timelapse5!$AG$42:$AG$48</c:f>
              <c:numCache>
                <c:formatCode>General</c:formatCode>
                <c:ptCount val="7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</c:numCache>
            </c:numRef>
          </c:xVal>
          <c:yVal>
            <c:numRef>
              <c:f>Timelapse5!$AH$42:$AH$48</c:f>
              <c:numCache>
                <c:formatCode>#,##0.000</c:formatCode>
                <c:ptCount val="7"/>
                <c:pt idx="0">
                  <c:v>2.0139999999999998</c:v>
                </c:pt>
                <c:pt idx="1">
                  <c:v>7.3079999999999998</c:v>
                </c:pt>
                <c:pt idx="2">
                  <c:v>14.063000000000001</c:v>
                </c:pt>
                <c:pt idx="3" formatCode="#,##0.00">
                  <c:v>30.52</c:v>
                </c:pt>
                <c:pt idx="4">
                  <c:v>48.290999999999997</c:v>
                </c:pt>
                <c:pt idx="5">
                  <c:v>64.143000000000001</c:v>
                </c:pt>
                <c:pt idx="6">
                  <c:v>67.143000000000001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93C-4D55-A52A-05DD6B1D3F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328351"/>
        <c:axId val="101987183"/>
      </c:scatterChart>
      <c:valAx>
        <c:axId val="3083283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1987183"/>
        <c:crosses val="autoZero"/>
        <c:crossBetween val="midCat"/>
      </c:valAx>
      <c:valAx>
        <c:axId val="101987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083283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Timelapse5!$AG$63:$AG$67</c:f>
              <c:numCache>
                <c:formatCode>General</c:formatCode>
                <c:ptCount val="5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</c:numCache>
            </c:numRef>
          </c:xVal>
          <c:yVal>
            <c:numRef>
              <c:f>Timelapse5!$AH$63:$AH$67</c:f>
              <c:numCache>
                <c:formatCode>#,##0.000</c:formatCode>
                <c:ptCount val="5"/>
                <c:pt idx="0" formatCode="General">
                  <c:v>0.66500000000000004</c:v>
                </c:pt>
                <c:pt idx="1">
                  <c:v>12.632999999999999</c:v>
                </c:pt>
                <c:pt idx="2">
                  <c:v>27.986999999999998</c:v>
                </c:pt>
                <c:pt idx="3" formatCode="#,##0.00">
                  <c:v>74.709999999999994</c:v>
                </c:pt>
                <c:pt idx="4" formatCode="#,##0.00">
                  <c:v>92.89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136-4771-8447-8B3C9532ED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1151968"/>
        <c:axId val="92033871"/>
      </c:scatterChart>
      <c:valAx>
        <c:axId val="1851151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2033871"/>
        <c:crosses val="autoZero"/>
        <c:crossBetween val="midCat"/>
      </c:valAx>
      <c:valAx>
        <c:axId val="92033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51151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WELL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Prova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RATIO!$K$8:$K$20</c:f>
              <c:numCache>
                <c:formatCode>General</c:formatCode>
                <c:ptCount val="13"/>
                <c:pt idx="0">
                  <c:v>0</c:v>
                </c:pt>
                <c:pt idx="1">
                  <c:v>0.75</c:v>
                </c:pt>
                <c:pt idx="2">
                  <c:v>1.5</c:v>
                </c:pt>
                <c:pt idx="3">
                  <c:v>2.25</c:v>
                </c:pt>
                <c:pt idx="4">
                  <c:v>3</c:v>
                </c:pt>
                <c:pt idx="5">
                  <c:v>3.75</c:v>
                </c:pt>
                <c:pt idx="6">
                  <c:v>4.5</c:v>
                </c:pt>
                <c:pt idx="7">
                  <c:v>5.25</c:v>
                </c:pt>
                <c:pt idx="8">
                  <c:v>6</c:v>
                </c:pt>
                <c:pt idx="9">
                  <c:v>6.75</c:v>
                </c:pt>
                <c:pt idx="10">
                  <c:v>7.5</c:v>
                </c:pt>
                <c:pt idx="11">
                  <c:v>8.25</c:v>
                </c:pt>
                <c:pt idx="12">
                  <c:v>9</c:v>
                </c:pt>
              </c:numCache>
            </c:numRef>
          </c:xVal>
          <c:yVal>
            <c:numRef>
              <c:f>RATIO!$L$8:$L$20</c:f>
              <c:numCache>
                <c:formatCode>General</c:formatCode>
                <c:ptCount val="13"/>
                <c:pt idx="0">
                  <c:v>1.921359223300971E-2</c:v>
                </c:pt>
                <c:pt idx="1">
                  <c:v>1.5970873786407769E-2</c:v>
                </c:pt>
                <c:pt idx="2">
                  <c:v>0.10145631067961164</c:v>
                </c:pt>
                <c:pt idx="3">
                  <c:v>0.4430679611650486</c:v>
                </c:pt>
                <c:pt idx="4">
                  <c:v>0.77723300970873788</c:v>
                </c:pt>
                <c:pt idx="5">
                  <c:v>0.99292233009708741</c:v>
                </c:pt>
                <c:pt idx="6">
                  <c:v>0.99949514563106789</c:v>
                </c:pt>
                <c:pt idx="7">
                  <c:v>0.99835922330097093</c:v>
                </c:pt>
                <c:pt idx="8">
                  <c:v>0.99995145631067961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057-49B5-A7E8-1BEE1667D9A4}"/>
            </c:ext>
          </c:extLst>
        </c:ser>
        <c:ser>
          <c:idx val="0"/>
          <c:order val="1"/>
          <c:tx>
            <c:v>Prova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RATIO!$E$8:$E$18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RATIO!$F$8:$F$18</c:f>
              <c:numCache>
                <c:formatCode>General</c:formatCode>
                <c:ptCount val="11"/>
                <c:pt idx="0">
                  <c:v>1.0748969770323621E-2</c:v>
                </c:pt>
                <c:pt idx="1">
                  <c:v>1.0662516930347829E-2</c:v>
                </c:pt>
                <c:pt idx="2">
                  <c:v>1.1267686810178382E-2</c:v>
                </c:pt>
                <c:pt idx="3">
                  <c:v>8.6856286562346896E-2</c:v>
                </c:pt>
                <c:pt idx="4">
                  <c:v>0.25603008558831153</c:v>
                </c:pt>
                <c:pt idx="5">
                  <c:v>0.35800121033975968</c:v>
                </c:pt>
                <c:pt idx="6">
                  <c:v>0.46855998386213649</c:v>
                </c:pt>
                <c:pt idx="7">
                  <c:v>0.4807786519120486</c:v>
                </c:pt>
                <c:pt idx="8">
                  <c:v>0.6000403446586553</c:v>
                </c:pt>
                <c:pt idx="9">
                  <c:v>0.9959223077144751</c:v>
                </c:pt>
                <c:pt idx="1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057-49B5-A7E8-1BEE1667D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6035920"/>
        <c:axId val="2008180464"/>
      </c:scatterChart>
      <c:valAx>
        <c:axId val="1826035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8180464"/>
        <c:crosses val="autoZero"/>
        <c:crossBetween val="midCat"/>
      </c:valAx>
      <c:valAx>
        <c:axId val="200818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Intensità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26035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WELL 2</a:t>
            </a:r>
          </a:p>
        </c:rich>
      </c:tx>
      <c:layout>
        <c:manualLayout>
          <c:xMode val="edge"/>
          <c:yMode val="edge"/>
          <c:x val="0.35982633420822391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Prova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RATIO!$E$29:$E$39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RATIO!$F$29:$F$39</c:f>
              <c:numCache>
                <c:formatCode>General</c:formatCode>
                <c:ptCount val="11"/>
                <c:pt idx="0">
                  <c:v>1.0440403318290811E-2</c:v>
                </c:pt>
                <c:pt idx="1">
                  <c:v>9.0701934676734736E-3</c:v>
                </c:pt>
                <c:pt idx="2">
                  <c:v>1.1706358071578571E-2</c:v>
                </c:pt>
                <c:pt idx="3">
                  <c:v>1.1363805608924237E-2</c:v>
                </c:pt>
                <c:pt idx="4">
                  <c:v>2.9995680860253487E-2</c:v>
                </c:pt>
                <c:pt idx="5">
                  <c:v>0.10884232161208167</c:v>
                </c:pt>
                <c:pt idx="6">
                  <c:v>0.20944849053512654</c:v>
                </c:pt>
                <c:pt idx="7">
                  <c:v>0.45455222435696946</c:v>
                </c:pt>
                <c:pt idx="8">
                  <c:v>0.71922612930610785</c:v>
                </c:pt>
                <c:pt idx="9">
                  <c:v>0.9553192440016085</c:v>
                </c:pt>
                <c:pt idx="1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005-4B71-A29E-41F4089E560D}"/>
            </c:ext>
          </c:extLst>
        </c:ser>
        <c:ser>
          <c:idx val="1"/>
          <c:order val="1"/>
          <c:tx>
            <c:v>Prova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RATIO!$K$29:$K$41</c:f>
              <c:numCache>
                <c:formatCode>General</c:formatCode>
                <c:ptCount val="13"/>
                <c:pt idx="0">
                  <c:v>0</c:v>
                </c:pt>
                <c:pt idx="1">
                  <c:v>0.75</c:v>
                </c:pt>
                <c:pt idx="2">
                  <c:v>1.5</c:v>
                </c:pt>
                <c:pt idx="3">
                  <c:v>2.25</c:v>
                </c:pt>
                <c:pt idx="4">
                  <c:v>3</c:v>
                </c:pt>
                <c:pt idx="5">
                  <c:v>3.75</c:v>
                </c:pt>
                <c:pt idx="6">
                  <c:v>4.5</c:v>
                </c:pt>
                <c:pt idx="7">
                  <c:v>5.25</c:v>
                </c:pt>
                <c:pt idx="8">
                  <c:v>6</c:v>
                </c:pt>
                <c:pt idx="9">
                  <c:v>6.75</c:v>
                </c:pt>
                <c:pt idx="10">
                  <c:v>7.5</c:v>
                </c:pt>
                <c:pt idx="11">
                  <c:v>8.25</c:v>
                </c:pt>
                <c:pt idx="12">
                  <c:v>9</c:v>
                </c:pt>
              </c:numCache>
            </c:numRef>
          </c:xVal>
          <c:yVal>
            <c:numRef>
              <c:f>RATIO!$L$29:$L$41</c:f>
              <c:numCache>
                <c:formatCode>General</c:formatCode>
                <c:ptCount val="13"/>
                <c:pt idx="0">
                  <c:v>1.5203883495145632E-2</c:v>
                </c:pt>
                <c:pt idx="1">
                  <c:v>1.2582524271844661E-2</c:v>
                </c:pt>
                <c:pt idx="2">
                  <c:v>1.4388349514563107E-2</c:v>
                </c:pt>
                <c:pt idx="3">
                  <c:v>9.3572815533980586E-2</c:v>
                </c:pt>
                <c:pt idx="4">
                  <c:v>0.12766990291262137</c:v>
                </c:pt>
                <c:pt idx="5">
                  <c:v>0.21400000000000002</c:v>
                </c:pt>
                <c:pt idx="6">
                  <c:v>0.2708349514563107</c:v>
                </c:pt>
                <c:pt idx="7">
                  <c:v>0.36483495145631073</c:v>
                </c:pt>
                <c:pt idx="8">
                  <c:v>0.62812621359223308</c:v>
                </c:pt>
                <c:pt idx="9">
                  <c:v>0.715873786407767</c:v>
                </c:pt>
                <c:pt idx="10">
                  <c:v>0.84270873786407774</c:v>
                </c:pt>
                <c:pt idx="11">
                  <c:v>0.87330097087378644</c:v>
                </c:pt>
                <c:pt idx="1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005-4B71-A29E-41F4089E56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7936176"/>
        <c:axId val="2008165088"/>
      </c:scatterChart>
      <c:valAx>
        <c:axId val="1787936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8165088"/>
        <c:crosses val="autoZero"/>
        <c:crossBetween val="midCat"/>
      </c:valAx>
      <c:valAx>
        <c:axId val="200816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Intensità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879361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WELL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Prova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RATIO!$E$49:$E$59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RATIO!$F$49:$F$59</c:f>
              <c:numCache>
                <c:formatCode>General</c:formatCode>
                <c:ptCount val="11"/>
                <c:pt idx="0">
                  <c:v>6.017870599633976E-3</c:v>
                </c:pt>
                <c:pt idx="1">
                  <c:v>4.4245882226289154E-3</c:v>
                </c:pt>
                <c:pt idx="2">
                  <c:v>4.1554526859726559E-3</c:v>
                </c:pt>
                <c:pt idx="3">
                  <c:v>4.4138228011626653E-3</c:v>
                </c:pt>
                <c:pt idx="4">
                  <c:v>6.4161911938852402E-3</c:v>
                </c:pt>
                <c:pt idx="5">
                  <c:v>4.2092797933039076E-3</c:v>
                </c:pt>
                <c:pt idx="6">
                  <c:v>7.1590052750565188E-3</c:v>
                </c:pt>
                <c:pt idx="7">
                  <c:v>0.13599956938314134</c:v>
                </c:pt>
                <c:pt idx="8">
                  <c:v>0.30129185057595004</c:v>
                </c:pt>
                <c:pt idx="9">
                  <c:v>0.80428463774356762</c:v>
                </c:pt>
                <c:pt idx="1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184-45FF-9F1E-A52C36AE57C5}"/>
            </c:ext>
          </c:extLst>
        </c:ser>
        <c:ser>
          <c:idx val="1"/>
          <c:order val="1"/>
          <c:tx>
            <c:v>Prova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RATIO!$K$49:$K$61</c:f>
              <c:numCache>
                <c:formatCode>General</c:formatCode>
                <c:ptCount val="13"/>
                <c:pt idx="0">
                  <c:v>0</c:v>
                </c:pt>
                <c:pt idx="1">
                  <c:v>0.75</c:v>
                </c:pt>
                <c:pt idx="2">
                  <c:v>1.5</c:v>
                </c:pt>
                <c:pt idx="3">
                  <c:v>2.25</c:v>
                </c:pt>
                <c:pt idx="4">
                  <c:v>3</c:v>
                </c:pt>
                <c:pt idx="5">
                  <c:v>3.75</c:v>
                </c:pt>
                <c:pt idx="6">
                  <c:v>4.5</c:v>
                </c:pt>
                <c:pt idx="7">
                  <c:v>5.25</c:v>
                </c:pt>
                <c:pt idx="8">
                  <c:v>6</c:v>
                </c:pt>
                <c:pt idx="9">
                  <c:v>6.75</c:v>
                </c:pt>
                <c:pt idx="10">
                  <c:v>7.5</c:v>
                </c:pt>
                <c:pt idx="11">
                  <c:v>8.25</c:v>
                </c:pt>
                <c:pt idx="12">
                  <c:v>9</c:v>
                </c:pt>
              </c:numCache>
            </c:numRef>
          </c:xVal>
          <c:yVal>
            <c:numRef>
              <c:f>RATIO!$L$49:$L$61</c:f>
              <c:numCache>
                <c:formatCode>General</c:formatCode>
                <c:ptCount val="13"/>
                <c:pt idx="0">
                  <c:v>1.3058252427184466E-2</c:v>
                </c:pt>
                <c:pt idx="1">
                  <c:v>1.4854368932038835E-2</c:v>
                </c:pt>
                <c:pt idx="2">
                  <c:v>1.3456310679611649E-2</c:v>
                </c:pt>
                <c:pt idx="3">
                  <c:v>1.566990291262136E-2</c:v>
                </c:pt>
                <c:pt idx="4">
                  <c:v>1.6873786407766989E-2</c:v>
                </c:pt>
                <c:pt idx="5">
                  <c:v>2.0533980582524276E-2</c:v>
                </c:pt>
                <c:pt idx="6">
                  <c:v>4.7310679611650489E-2</c:v>
                </c:pt>
                <c:pt idx="7">
                  <c:v>0.21501941747572814</c:v>
                </c:pt>
                <c:pt idx="8">
                  <c:v>0.6661747572815534</c:v>
                </c:pt>
                <c:pt idx="9">
                  <c:v>0.8117184466019417</c:v>
                </c:pt>
                <c:pt idx="10">
                  <c:v>0.97330097087378642</c:v>
                </c:pt>
                <c:pt idx="11">
                  <c:v>0.99079611650485444</c:v>
                </c:pt>
                <c:pt idx="1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184-45FF-9F1E-A52C36AE57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8283952"/>
        <c:axId val="1833975232"/>
      </c:scatterChart>
      <c:valAx>
        <c:axId val="1368283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33975232"/>
        <c:crosses val="autoZero"/>
        <c:crossBetween val="midCat"/>
      </c:valAx>
      <c:valAx>
        <c:axId val="183397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Intensità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68283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BBB ON A CHIP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WELL1_PROVA1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RATIO!$E$8:$E$18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RATIO!$F$8:$F$18</c:f>
              <c:numCache>
                <c:formatCode>General</c:formatCode>
                <c:ptCount val="11"/>
                <c:pt idx="0">
                  <c:v>1.0748969770323621E-2</c:v>
                </c:pt>
                <c:pt idx="1">
                  <c:v>1.0662516930347829E-2</c:v>
                </c:pt>
                <c:pt idx="2">
                  <c:v>1.1267686810178382E-2</c:v>
                </c:pt>
                <c:pt idx="3">
                  <c:v>8.6856286562346896E-2</c:v>
                </c:pt>
                <c:pt idx="4">
                  <c:v>0.25603008558831153</c:v>
                </c:pt>
                <c:pt idx="5">
                  <c:v>0.35800121033975968</c:v>
                </c:pt>
                <c:pt idx="6">
                  <c:v>0.46855998386213649</c:v>
                </c:pt>
                <c:pt idx="7">
                  <c:v>0.4807786519120486</c:v>
                </c:pt>
                <c:pt idx="8">
                  <c:v>0.6000403446586553</c:v>
                </c:pt>
                <c:pt idx="9">
                  <c:v>0.9959223077144751</c:v>
                </c:pt>
                <c:pt idx="1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685-42BE-8ADA-204C3D8D55E0}"/>
            </c:ext>
          </c:extLst>
        </c:ser>
        <c:ser>
          <c:idx val="1"/>
          <c:order val="1"/>
          <c:tx>
            <c:v>WELL1_PROVA2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RATIO!$K$8:$K$20</c:f>
              <c:numCache>
                <c:formatCode>General</c:formatCode>
                <c:ptCount val="13"/>
                <c:pt idx="0">
                  <c:v>0</c:v>
                </c:pt>
                <c:pt idx="1">
                  <c:v>0.75</c:v>
                </c:pt>
                <c:pt idx="2">
                  <c:v>1.5</c:v>
                </c:pt>
                <c:pt idx="3">
                  <c:v>2.25</c:v>
                </c:pt>
                <c:pt idx="4">
                  <c:v>3</c:v>
                </c:pt>
                <c:pt idx="5">
                  <c:v>3.75</c:v>
                </c:pt>
                <c:pt idx="6">
                  <c:v>4.5</c:v>
                </c:pt>
                <c:pt idx="7">
                  <c:v>5.25</c:v>
                </c:pt>
                <c:pt idx="8">
                  <c:v>6</c:v>
                </c:pt>
                <c:pt idx="9">
                  <c:v>6.75</c:v>
                </c:pt>
                <c:pt idx="10">
                  <c:v>7.5</c:v>
                </c:pt>
                <c:pt idx="11">
                  <c:v>8.25</c:v>
                </c:pt>
                <c:pt idx="12">
                  <c:v>9</c:v>
                </c:pt>
              </c:numCache>
            </c:numRef>
          </c:xVal>
          <c:yVal>
            <c:numRef>
              <c:f>RATIO!$L$8:$L$20</c:f>
              <c:numCache>
                <c:formatCode>General</c:formatCode>
                <c:ptCount val="13"/>
                <c:pt idx="0">
                  <c:v>1.921359223300971E-2</c:v>
                </c:pt>
                <c:pt idx="1">
                  <c:v>1.5970873786407769E-2</c:v>
                </c:pt>
                <c:pt idx="2">
                  <c:v>0.10145631067961164</c:v>
                </c:pt>
                <c:pt idx="3">
                  <c:v>0.4430679611650486</c:v>
                </c:pt>
                <c:pt idx="4">
                  <c:v>0.77723300970873788</c:v>
                </c:pt>
                <c:pt idx="5">
                  <c:v>0.99292233009708741</c:v>
                </c:pt>
                <c:pt idx="6">
                  <c:v>0.99949514563106789</c:v>
                </c:pt>
                <c:pt idx="7">
                  <c:v>0.99835922330097093</c:v>
                </c:pt>
                <c:pt idx="8">
                  <c:v>0.99995145631067961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685-42BE-8ADA-204C3D8D55E0}"/>
            </c:ext>
          </c:extLst>
        </c:ser>
        <c:ser>
          <c:idx val="2"/>
          <c:order val="2"/>
          <c:tx>
            <c:v>WELL2_PROVA1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RATIO!$E$29:$E$39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RATIO!$F$29:$F$39</c:f>
              <c:numCache>
                <c:formatCode>General</c:formatCode>
                <c:ptCount val="11"/>
                <c:pt idx="0">
                  <c:v>1.0440403318290811E-2</c:v>
                </c:pt>
                <c:pt idx="1">
                  <c:v>9.0701934676734736E-3</c:v>
                </c:pt>
                <c:pt idx="2">
                  <c:v>1.1706358071578571E-2</c:v>
                </c:pt>
                <c:pt idx="3">
                  <c:v>1.1363805608924237E-2</c:v>
                </c:pt>
                <c:pt idx="4">
                  <c:v>2.9995680860253487E-2</c:v>
                </c:pt>
                <c:pt idx="5">
                  <c:v>0.10884232161208167</c:v>
                </c:pt>
                <c:pt idx="6">
                  <c:v>0.20944849053512654</c:v>
                </c:pt>
                <c:pt idx="7">
                  <c:v>0.45455222435696946</c:v>
                </c:pt>
                <c:pt idx="8">
                  <c:v>0.71922612930610785</c:v>
                </c:pt>
                <c:pt idx="9">
                  <c:v>0.9553192440016085</c:v>
                </c:pt>
                <c:pt idx="1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685-42BE-8ADA-204C3D8D55E0}"/>
            </c:ext>
          </c:extLst>
        </c:ser>
        <c:ser>
          <c:idx val="3"/>
          <c:order val="3"/>
          <c:tx>
            <c:v>WELL2_PROVA2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RATIO!$K$29:$K$41</c:f>
              <c:numCache>
                <c:formatCode>General</c:formatCode>
                <c:ptCount val="13"/>
                <c:pt idx="0">
                  <c:v>0</c:v>
                </c:pt>
                <c:pt idx="1">
                  <c:v>0.75</c:v>
                </c:pt>
                <c:pt idx="2">
                  <c:v>1.5</c:v>
                </c:pt>
                <c:pt idx="3">
                  <c:v>2.25</c:v>
                </c:pt>
                <c:pt idx="4">
                  <c:v>3</c:v>
                </c:pt>
                <c:pt idx="5">
                  <c:v>3.75</c:v>
                </c:pt>
                <c:pt idx="6">
                  <c:v>4.5</c:v>
                </c:pt>
                <c:pt idx="7">
                  <c:v>5.25</c:v>
                </c:pt>
                <c:pt idx="8">
                  <c:v>6</c:v>
                </c:pt>
                <c:pt idx="9">
                  <c:v>6.75</c:v>
                </c:pt>
                <c:pt idx="10">
                  <c:v>7.5</c:v>
                </c:pt>
                <c:pt idx="11">
                  <c:v>8.25</c:v>
                </c:pt>
                <c:pt idx="12">
                  <c:v>9</c:v>
                </c:pt>
              </c:numCache>
            </c:numRef>
          </c:xVal>
          <c:yVal>
            <c:numRef>
              <c:f>RATIO!$L$29:$L$41</c:f>
              <c:numCache>
                <c:formatCode>General</c:formatCode>
                <c:ptCount val="13"/>
                <c:pt idx="0">
                  <c:v>1.5203883495145632E-2</c:v>
                </c:pt>
                <c:pt idx="1">
                  <c:v>1.2582524271844661E-2</c:v>
                </c:pt>
                <c:pt idx="2">
                  <c:v>1.4388349514563107E-2</c:v>
                </c:pt>
                <c:pt idx="3">
                  <c:v>9.3572815533980586E-2</c:v>
                </c:pt>
                <c:pt idx="4">
                  <c:v>0.12766990291262137</c:v>
                </c:pt>
                <c:pt idx="5">
                  <c:v>0.21400000000000002</c:v>
                </c:pt>
                <c:pt idx="6">
                  <c:v>0.2708349514563107</c:v>
                </c:pt>
                <c:pt idx="7">
                  <c:v>0.36483495145631073</c:v>
                </c:pt>
                <c:pt idx="8">
                  <c:v>0.62812621359223308</c:v>
                </c:pt>
                <c:pt idx="9">
                  <c:v>0.715873786407767</c:v>
                </c:pt>
                <c:pt idx="10">
                  <c:v>0.84270873786407774</c:v>
                </c:pt>
                <c:pt idx="11">
                  <c:v>0.87330097087378644</c:v>
                </c:pt>
                <c:pt idx="1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685-42BE-8ADA-204C3D8D55E0}"/>
            </c:ext>
          </c:extLst>
        </c:ser>
        <c:ser>
          <c:idx val="4"/>
          <c:order val="4"/>
          <c:tx>
            <c:v>WELL3_PROVA1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RATIO!$E$49:$E$59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RATIO!$F$49:$F$59</c:f>
              <c:numCache>
                <c:formatCode>General</c:formatCode>
                <c:ptCount val="11"/>
                <c:pt idx="0">
                  <c:v>6.017870599633976E-3</c:v>
                </c:pt>
                <c:pt idx="1">
                  <c:v>4.4245882226289154E-3</c:v>
                </c:pt>
                <c:pt idx="2">
                  <c:v>4.1554526859726559E-3</c:v>
                </c:pt>
                <c:pt idx="3">
                  <c:v>4.4138228011626653E-3</c:v>
                </c:pt>
                <c:pt idx="4">
                  <c:v>6.4161911938852402E-3</c:v>
                </c:pt>
                <c:pt idx="5">
                  <c:v>4.2092797933039076E-3</c:v>
                </c:pt>
                <c:pt idx="6">
                  <c:v>7.1590052750565188E-3</c:v>
                </c:pt>
                <c:pt idx="7">
                  <c:v>0.13599956938314134</c:v>
                </c:pt>
                <c:pt idx="8">
                  <c:v>0.30129185057595004</c:v>
                </c:pt>
                <c:pt idx="9">
                  <c:v>0.80428463774356762</c:v>
                </c:pt>
                <c:pt idx="1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685-42BE-8ADA-204C3D8D55E0}"/>
            </c:ext>
          </c:extLst>
        </c:ser>
        <c:ser>
          <c:idx val="5"/>
          <c:order val="5"/>
          <c:tx>
            <c:v>WELL3_PROVA2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RATIO!$K$49:$K$61</c:f>
              <c:numCache>
                <c:formatCode>General</c:formatCode>
                <c:ptCount val="13"/>
                <c:pt idx="0">
                  <c:v>0</c:v>
                </c:pt>
                <c:pt idx="1">
                  <c:v>0.75</c:v>
                </c:pt>
                <c:pt idx="2">
                  <c:v>1.5</c:v>
                </c:pt>
                <c:pt idx="3">
                  <c:v>2.25</c:v>
                </c:pt>
                <c:pt idx="4">
                  <c:v>3</c:v>
                </c:pt>
                <c:pt idx="5">
                  <c:v>3.75</c:v>
                </c:pt>
                <c:pt idx="6">
                  <c:v>4.5</c:v>
                </c:pt>
                <c:pt idx="7">
                  <c:v>5.25</c:v>
                </c:pt>
                <c:pt idx="8">
                  <c:v>6</c:v>
                </c:pt>
                <c:pt idx="9">
                  <c:v>6.75</c:v>
                </c:pt>
                <c:pt idx="10">
                  <c:v>7.5</c:v>
                </c:pt>
                <c:pt idx="11">
                  <c:v>8.25</c:v>
                </c:pt>
                <c:pt idx="12">
                  <c:v>9</c:v>
                </c:pt>
              </c:numCache>
            </c:numRef>
          </c:xVal>
          <c:yVal>
            <c:numRef>
              <c:f>RATIO!$L$49:$L$61</c:f>
              <c:numCache>
                <c:formatCode>General</c:formatCode>
                <c:ptCount val="13"/>
                <c:pt idx="0">
                  <c:v>1.3058252427184466E-2</c:v>
                </c:pt>
                <c:pt idx="1">
                  <c:v>1.4854368932038835E-2</c:v>
                </c:pt>
                <c:pt idx="2">
                  <c:v>1.3456310679611649E-2</c:v>
                </c:pt>
                <c:pt idx="3">
                  <c:v>1.566990291262136E-2</c:v>
                </c:pt>
                <c:pt idx="4">
                  <c:v>1.6873786407766989E-2</c:v>
                </c:pt>
                <c:pt idx="5">
                  <c:v>2.0533980582524276E-2</c:v>
                </c:pt>
                <c:pt idx="6">
                  <c:v>4.7310679611650489E-2</c:v>
                </c:pt>
                <c:pt idx="7">
                  <c:v>0.21501941747572814</c:v>
                </c:pt>
                <c:pt idx="8">
                  <c:v>0.6661747572815534</c:v>
                </c:pt>
                <c:pt idx="9">
                  <c:v>0.8117184466019417</c:v>
                </c:pt>
                <c:pt idx="10">
                  <c:v>0.97330097087378642</c:v>
                </c:pt>
                <c:pt idx="11">
                  <c:v>0.99079611650485444</c:v>
                </c:pt>
                <c:pt idx="1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685-42BE-8ADA-204C3D8D55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2525200"/>
        <c:axId val="101960399"/>
      </c:scatterChart>
      <c:valAx>
        <c:axId val="1372525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1960399"/>
        <c:crosses val="autoZero"/>
        <c:crossBetween val="midCat"/>
      </c:valAx>
      <c:valAx>
        <c:axId val="101960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Intensità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72525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Timelapse4 WELL2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Timelapse4!$S$37:$S$51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</c:numCache>
            </c:numRef>
          </c:xVal>
          <c:yVal>
            <c:numRef>
              <c:f>Timelapse4!$T$37:$T$51</c:f>
              <c:numCache>
                <c:formatCode>General</c:formatCode>
                <c:ptCount val="15"/>
                <c:pt idx="0">
                  <c:v>0.96299999999999997</c:v>
                </c:pt>
                <c:pt idx="1">
                  <c:v>0.73899999999999999</c:v>
                </c:pt>
                <c:pt idx="2">
                  <c:v>0.748</c:v>
                </c:pt>
                <c:pt idx="3">
                  <c:v>0.94099999999999995</c:v>
                </c:pt>
                <c:pt idx="4">
                  <c:v>0.97599999999999998</c:v>
                </c:pt>
                <c:pt idx="5" formatCode="#,##0.000">
                  <c:v>17.75</c:v>
                </c:pt>
                <c:pt idx="6" formatCode="#,##0.000">
                  <c:v>48.524000000000001</c:v>
                </c:pt>
                <c:pt idx="7" formatCode="#,##0.000">
                  <c:v>88.753</c:v>
                </c:pt>
                <c:pt idx="8" formatCode="#,##0.000">
                  <c:v>102.999</c:v>
                </c:pt>
                <c:pt idx="9" formatCode="#,##0">
                  <c:v>103</c:v>
                </c:pt>
                <c:pt idx="10" formatCode="#,##0">
                  <c:v>103</c:v>
                </c:pt>
                <c:pt idx="11" formatCode="#,##0">
                  <c:v>103</c:v>
                </c:pt>
                <c:pt idx="12" formatCode="#,##0">
                  <c:v>103</c:v>
                </c:pt>
                <c:pt idx="13" formatCode="#,##0">
                  <c:v>103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25-4174-99F7-632A777F7B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6903248"/>
        <c:axId val="2069924976"/>
      </c:scatterChart>
      <c:valAx>
        <c:axId val="2066903248"/>
        <c:scaling>
          <c:orientation val="minMax"/>
          <c:max val="1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69924976"/>
        <c:crosses val="autoZero"/>
        <c:crossBetween val="midCat"/>
      </c:valAx>
      <c:valAx>
        <c:axId val="2069924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Intensità ROI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66903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Timelapse4 WELL3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Timelapse4!$S$57:$S$70</c:f>
              <c:numCache>
                <c:formatCode>General</c:formatCode>
                <c:ptCount val="14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</c:numCache>
            </c:numRef>
          </c:xVal>
          <c:yVal>
            <c:numRef>
              <c:f>Timelapse4!$T$57:$T$70</c:f>
              <c:numCache>
                <c:formatCode>General</c:formatCode>
                <c:ptCount val="14"/>
                <c:pt idx="0" formatCode="#,##0.000">
                  <c:v>0.63600000000000001</c:v>
                </c:pt>
                <c:pt idx="1">
                  <c:v>0.81100000000000005</c:v>
                </c:pt>
                <c:pt idx="2">
                  <c:v>0.98699999999999999</c:v>
                </c:pt>
                <c:pt idx="3">
                  <c:v>0.95799999999999996</c:v>
                </c:pt>
                <c:pt idx="4">
                  <c:v>0.874</c:v>
                </c:pt>
                <c:pt idx="5">
                  <c:v>0.88700000000000001</c:v>
                </c:pt>
                <c:pt idx="6" formatCode="#,##0.000">
                  <c:v>1.2410000000000001</c:v>
                </c:pt>
                <c:pt idx="7" formatCode="#,##0.000">
                  <c:v>12.223000000000001</c:v>
                </c:pt>
                <c:pt idx="8" formatCode="#,##0.000">
                  <c:v>20.077999999999999</c:v>
                </c:pt>
                <c:pt idx="9" formatCode="#,##0.000">
                  <c:v>46.948</c:v>
                </c:pt>
                <c:pt idx="10" formatCode="#,##0.000">
                  <c:v>27.978999999999999</c:v>
                </c:pt>
                <c:pt idx="11" formatCode="#,##0.000">
                  <c:v>39.009</c:v>
                </c:pt>
                <c:pt idx="12" formatCode="#,##0.000">
                  <c:v>57.320999999999998</c:v>
                </c:pt>
                <c:pt idx="13" formatCode="#,##0.000">
                  <c:v>98.944000000000003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F3A-409B-8E82-C11BAA067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1584096"/>
        <c:axId val="2071335984"/>
      </c:scatterChart>
      <c:valAx>
        <c:axId val="2001584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71335984"/>
        <c:crosses val="autoZero"/>
        <c:crossBetween val="midCat"/>
      </c:valAx>
      <c:valAx>
        <c:axId val="207133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Intensità ROI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1584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name>2</c:nam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9.1575678040244968E-2"/>
                  <c:y val="-0.1231587197433654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Timelapse4!$S$37:$S$45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Timelapse4!$T$38:$T$45</c:f>
              <c:numCache>
                <c:formatCode>General</c:formatCode>
                <c:ptCount val="8"/>
                <c:pt idx="0">
                  <c:v>0.73899999999999999</c:v>
                </c:pt>
                <c:pt idx="1">
                  <c:v>0.748</c:v>
                </c:pt>
                <c:pt idx="2">
                  <c:v>0.94099999999999995</c:v>
                </c:pt>
                <c:pt idx="3">
                  <c:v>0.97599999999999998</c:v>
                </c:pt>
                <c:pt idx="4" formatCode="#,##0.000">
                  <c:v>17.75</c:v>
                </c:pt>
                <c:pt idx="5" formatCode="#,##0.000">
                  <c:v>48.524000000000001</c:v>
                </c:pt>
                <c:pt idx="6" formatCode="#,##0.000">
                  <c:v>88.753</c:v>
                </c:pt>
                <c:pt idx="7" formatCode="#,##0.000">
                  <c:v>102.999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EA0-44ED-BBFD-BA14D3DB4E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5358623"/>
        <c:axId val="1255810671"/>
      </c:scatterChart>
      <c:valAx>
        <c:axId val="15653586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55810671"/>
        <c:crosses val="autoZero"/>
        <c:crossBetween val="midCat"/>
      </c:valAx>
      <c:valAx>
        <c:axId val="1255810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653586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Timelapse4!$S$15:$S$27</c:f>
              <c:numCache>
                <c:formatCode>General</c:formatCode>
                <c:ptCount val="13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</c:numCache>
            </c:numRef>
          </c:xVal>
          <c:yVal>
            <c:numRef>
              <c:f>Timelapse4!$T$15:$T$27</c:f>
              <c:numCache>
                <c:formatCode>#,##0</c:formatCode>
                <c:ptCount val="13"/>
                <c:pt idx="0">
                  <c:v>3359</c:v>
                </c:pt>
                <c:pt idx="1">
                  <c:v>3586</c:v>
                </c:pt>
                <c:pt idx="2">
                  <c:v>3518</c:v>
                </c:pt>
                <c:pt idx="3">
                  <c:v>3183</c:v>
                </c:pt>
                <c:pt idx="4">
                  <c:v>2756</c:v>
                </c:pt>
                <c:pt idx="5">
                  <c:v>3497</c:v>
                </c:pt>
                <c:pt idx="6">
                  <c:v>2472</c:v>
                </c:pt>
                <c:pt idx="7">
                  <c:v>3446</c:v>
                </c:pt>
                <c:pt idx="8">
                  <c:v>3584</c:v>
                </c:pt>
                <c:pt idx="9">
                  <c:v>50189</c:v>
                </c:pt>
                <c:pt idx="10">
                  <c:v>70265</c:v>
                </c:pt>
                <c:pt idx="11">
                  <c:v>82352</c:v>
                </c:pt>
                <c:pt idx="12">
                  <c:v>98809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EF-469A-972D-15DD285B3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9274639"/>
        <c:axId val="1568188463"/>
      </c:scatterChart>
      <c:valAx>
        <c:axId val="1469274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68188463"/>
        <c:crosses val="autoZero"/>
        <c:crossBetween val="midCat"/>
      </c:valAx>
      <c:valAx>
        <c:axId val="1568188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69274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name>2</c:nam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Timelapse4!$S$58:$S$70</c:f>
              <c:numCache>
                <c:formatCode>General</c:formatCode>
                <c:ptCount val="13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</c:numCache>
            </c:numRef>
          </c:xVal>
          <c:yVal>
            <c:numRef>
              <c:f>Timelapse4!$T$58:$T$70</c:f>
              <c:numCache>
                <c:formatCode>General</c:formatCode>
                <c:ptCount val="13"/>
                <c:pt idx="0">
                  <c:v>0.81100000000000005</c:v>
                </c:pt>
                <c:pt idx="1">
                  <c:v>0.98699999999999999</c:v>
                </c:pt>
                <c:pt idx="2">
                  <c:v>0.95799999999999996</c:v>
                </c:pt>
                <c:pt idx="3">
                  <c:v>0.874</c:v>
                </c:pt>
                <c:pt idx="4">
                  <c:v>0.88700000000000001</c:v>
                </c:pt>
                <c:pt idx="5" formatCode="#,##0.000">
                  <c:v>1.2410000000000001</c:v>
                </c:pt>
                <c:pt idx="6" formatCode="#,##0.000">
                  <c:v>12.223000000000001</c:v>
                </c:pt>
                <c:pt idx="7" formatCode="#,##0.000">
                  <c:v>20.077999999999999</c:v>
                </c:pt>
                <c:pt idx="8" formatCode="#,##0.000">
                  <c:v>46.948</c:v>
                </c:pt>
                <c:pt idx="9" formatCode="#,##0.000">
                  <c:v>27.978999999999999</c:v>
                </c:pt>
                <c:pt idx="10" formatCode="#,##0.000">
                  <c:v>39.009</c:v>
                </c:pt>
                <c:pt idx="11" formatCode="#,##0.000">
                  <c:v>57.320999999999998</c:v>
                </c:pt>
                <c:pt idx="12" formatCode="#,##0.000">
                  <c:v>98.944000000000003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F0-4171-9321-BDED1FEEAD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7536063"/>
        <c:axId val="1564334671"/>
      </c:scatterChart>
      <c:valAx>
        <c:axId val="14575360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64334671"/>
        <c:crosses val="autoZero"/>
        <c:crossBetween val="midCat"/>
      </c:valAx>
      <c:valAx>
        <c:axId val="1564334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575360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Timelapse5!$S$38:$S$50</c:f>
              <c:numCache>
                <c:formatCode>General</c:formatCode>
                <c:ptCount val="13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</c:numCache>
            </c:numRef>
          </c:xVal>
          <c:yVal>
            <c:numRef>
              <c:f>Timelapse5!$T$38:$T$50</c:f>
              <c:numCache>
                <c:formatCode>General</c:formatCode>
                <c:ptCount val="13"/>
                <c:pt idx="0">
                  <c:v>0.70099999999999996</c:v>
                </c:pt>
                <c:pt idx="1">
                  <c:v>0.60899999999999999</c:v>
                </c:pt>
                <c:pt idx="2">
                  <c:v>0.78600000000000003</c:v>
                </c:pt>
                <c:pt idx="3">
                  <c:v>0.76300000000000001</c:v>
                </c:pt>
                <c:pt idx="4" formatCode="#,##0.000">
                  <c:v>2.0139999999999998</c:v>
                </c:pt>
                <c:pt idx="5" formatCode="#,##0.000">
                  <c:v>7.3079999999999998</c:v>
                </c:pt>
                <c:pt idx="6" formatCode="#,##0.000">
                  <c:v>14.063000000000001</c:v>
                </c:pt>
                <c:pt idx="7" formatCode="#,##0.000">
                  <c:v>31.553000000000001</c:v>
                </c:pt>
                <c:pt idx="8" formatCode="#,##0.00">
                  <c:v>30.52</c:v>
                </c:pt>
                <c:pt idx="9" formatCode="#,##0.000">
                  <c:v>48.290999999999997</c:v>
                </c:pt>
                <c:pt idx="10" formatCode="#,##0.000">
                  <c:v>77.850999999999999</c:v>
                </c:pt>
                <c:pt idx="11" formatCode="#,##0.000">
                  <c:v>67.143000000000001</c:v>
                </c:pt>
                <c:pt idx="12" formatCode="#,##0.000">
                  <c:v>64.143000000000001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AC3-4E47-AD87-1B9807E1EF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07711"/>
        <c:axId val="1234982415"/>
      </c:scatterChart>
      <c:valAx>
        <c:axId val="21044077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34982415"/>
        <c:crosses val="autoZero"/>
        <c:crossBetween val="midCat"/>
      </c:valAx>
      <c:valAx>
        <c:axId val="1234982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044077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Timelapse5!$S$57:$S$69</c:f>
              <c:numCache>
                <c:formatCode>General</c:formatCode>
                <c:ptCount val="13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</c:numCache>
            </c:numRef>
          </c:xVal>
          <c:yVal>
            <c:numRef>
              <c:f>Timelapse5!$T$57:$T$69</c:f>
              <c:numCache>
                <c:formatCode>General</c:formatCode>
                <c:ptCount val="13"/>
                <c:pt idx="0">
                  <c:v>0.55900000000000005</c:v>
                </c:pt>
                <c:pt idx="1">
                  <c:v>0.41099999999999998</c:v>
                </c:pt>
                <c:pt idx="2">
                  <c:v>0.38600000000000001</c:v>
                </c:pt>
                <c:pt idx="3">
                  <c:v>0.41</c:v>
                </c:pt>
                <c:pt idx="4">
                  <c:v>0.59599999999999997</c:v>
                </c:pt>
                <c:pt idx="5">
                  <c:v>0.39100000000000001</c:v>
                </c:pt>
                <c:pt idx="6">
                  <c:v>0.66500000000000004</c:v>
                </c:pt>
                <c:pt idx="7" formatCode="#,##0.000">
                  <c:v>14.118</c:v>
                </c:pt>
                <c:pt idx="8" formatCode="#,##0.000">
                  <c:v>12.632999999999999</c:v>
                </c:pt>
                <c:pt idx="9" formatCode="#,##0.000">
                  <c:v>27.986999999999998</c:v>
                </c:pt>
                <c:pt idx="10" formatCode="#,##0.00">
                  <c:v>74.709999999999994</c:v>
                </c:pt>
                <c:pt idx="11" formatCode="#,##0.00">
                  <c:v>92.89</c:v>
                </c:pt>
                <c:pt idx="12" formatCode="#,##0.000">
                  <c:v>72.504000000000005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940-480F-8EF7-588780D0F0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332319"/>
        <c:axId val="1247939231"/>
      </c:scatterChart>
      <c:valAx>
        <c:axId val="20983323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47939231"/>
        <c:crosses val="autoZero"/>
        <c:crossBetween val="midCat"/>
      </c:valAx>
      <c:valAx>
        <c:axId val="1247939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983323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Timelapse5!$AG$57:$AG$67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Timelapse5!$AH$57:$AH$67</c:f>
              <c:numCache>
                <c:formatCode>General</c:formatCode>
                <c:ptCount val="11"/>
                <c:pt idx="0">
                  <c:v>0.55900000000000005</c:v>
                </c:pt>
                <c:pt idx="1">
                  <c:v>0.41099999999999998</c:v>
                </c:pt>
                <c:pt idx="2">
                  <c:v>0.38600000000000001</c:v>
                </c:pt>
                <c:pt idx="3">
                  <c:v>0.41</c:v>
                </c:pt>
                <c:pt idx="4">
                  <c:v>0.59599999999999997</c:v>
                </c:pt>
                <c:pt idx="5">
                  <c:v>0.39100000000000001</c:v>
                </c:pt>
                <c:pt idx="6">
                  <c:v>0.66500000000000004</c:v>
                </c:pt>
                <c:pt idx="7" formatCode="#,##0.000">
                  <c:v>12.632999999999999</c:v>
                </c:pt>
                <c:pt idx="8" formatCode="#,##0.000">
                  <c:v>27.986999999999998</c:v>
                </c:pt>
                <c:pt idx="9" formatCode="#,##0.00">
                  <c:v>74.709999999999994</c:v>
                </c:pt>
                <c:pt idx="10" formatCode="#,##0.00">
                  <c:v>92.89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69E-48CF-95EE-95EA3032D6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1447407"/>
        <c:axId val="1252727295"/>
      </c:scatterChart>
      <c:valAx>
        <c:axId val="14614474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52727295"/>
        <c:crosses val="autoZero"/>
        <c:crossBetween val="midCat"/>
      </c:valAx>
      <c:valAx>
        <c:axId val="1252727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614474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.xml"/><Relationship Id="rId3" Type="http://schemas.openxmlformats.org/officeDocument/2006/relationships/chart" Target="../charts/chart9.xml"/><Relationship Id="rId7" Type="http://schemas.openxmlformats.org/officeDocument/2006/relationships/chart" Target="../charts/chart13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Relationship Id="rId9" Type="http://schemas.openxmlformats.org/officeDocument/2006/relationships/chart" Target="../charts/chart1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4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419099</xdr:colOff>
      <xdr:row>2</xdr:row>
      <xdr:rowOff>158840</xdr:rowOff>
    </xdr:from>
    <xdr:to>
      <xdr:col>22</xdr:col>
      <xdr:colOff>821740</xdr:colOff>
      <xdr:row>9</xdr:row>
      <xdr:rowOff>18735</xdr:rowOff>
    </xdr:to>
    <xdr:pic>
      <xdr:nvPicPr>
        <xdr:cNvPr id="3" name="Immagine 2" descr="Immagine che contiene testo, Carattere, bianco&#10;&#10;Descrizione generata automaticamente">
          <a:extLst>
            <a:ext uri="{FF2B5EF4-FFF2-40B4-BE49-F238E27FC236}">
              <a16:creationId xmlns:a16="http://schemas.microsoft.com/office/drawing/2014/main" id="{3A0D7CE6-068A-F7A4-5DD5-237D607F5B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91899" y="539840"/>
          <a:ext cx="4427107" cy="1241335"/>
        </a:xfrm>
        <a:prstGeom prst="rect">
          <a:avLst/>
        </a:prstGeom>
      </xdr:spPr>
    </xdr:pic>
    <xdr:clientData/>
  </xdr:twoCellAnchor>
  <xdr:twoCellAnchor editAs="oneCell">
    <xdr:from>
      <xdr:col>15</xdr:col>
      <xdr:colOff>197625</xdr:colOff>
      <xdr:row>3</xdr:row>
      <xdr:rowOff>38444</xdr:rowOff>
    </xdr:from>
    <xdr:to>
      <xdr:col>16</xdr:col>
      <xdr:colOff>905811</xdr:colOff>
      <xdr:row>8</xdr:row>
      <xdr:rowOff>129690</xdr:rowOff>
    </xdr:to>
    <xdr:pic>
      <xdr:nvPicPr>
        <xdr:cNvPr id="5" name="Immagine 4" descr="Immagine che contiene Carattere, bianco, calligrafia, testo&#10;&#10;Descrizione generata automaticamente">
          <a:extLst>
            <a:ext uri="{FF2B5EF4-FFF2-40B4-BE49-F238E27FC236}">
              <a16:creationId xmlns:a16="http://schemas.microsoft.com/office/drawing/2014/main" id="{0F594CA6-8513-461E-1683-41BB680895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41625" y="609944"/>
          <a:ext cx="1783575" cy="1083105"/>
        </a:xfrm>
        <a:prstGeom prst="rect">
          <a:avLst/>
        </a:prstGeom>
      </xdr:spPr>
    </xdr:pic>
    <xdr:clientData/>
  </xdr:twoCellAnchor>
  <xdr:twoCellAnchor editAs="oneCell">
    <xdr:from>
      <xdr:col>37</xdr:col>
      <xdr:colOff>0</xdr:colOff>
      <xdr:row>3</xdr:row>
      <xdr:rowOff>0</xdr:rowOff>
    </xdr:from>
    <xdr:to>
      <xdr:col>39</xdr:col>
      <xdr:colOff>296294</xdr:colOff>
      <xdr:row>8</xdr:row>
      <xdr:rowOff>91246</xdr:rowOff>
    </xdr:to>
    <xdr:pic>
      <xdr:nvPicPr>
        <xdr:cNvPr id="2" name="Immagine 1" descr="Immagine che contiene Carattere, bianco, calligrafia, testo&#10;&#10;Descrizione generata automaticamente">
          <a:extLst>
            <a:ext uri="{FF2B5EF4-FFF2-40B4-BE49-F238E27FC236}">
              <a16:creationId xmlns:a16="http://schemas.microsoft.com/office/drawing/2014/main" id="{7D25EAB4-CE21-4282-A66E-F275431B3C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20338" y="643581"/>
          <a:ext cx="1763659" cy="10780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285750</xdr:colOff>
      <xdr:row>11</xdr:row>
      <xdr:rowOff>195262</xdr:rowOff>
    </xdr:from>
    <xdr:to>
      <xdr:col>27</xdr:col>
      <xdr:colOff>590550</xdr:colOff>
      <xdr:row>26</xdr:row>
      <xdr:rowOff>33337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CD44FBD-0290-434D-33F6-9DF47C351E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295275</xdr:colOff>
      <xdr:row>35</xdr:row>
      <xdr:rowOff>14287</xdr:rowOff>
    </xdr:from>
    <xdr:to>
      <xdr:col>27</xdr:col>
      <xdr:colOff>600075</xdr:colOff>
      <xdr:row>49</xdr:row>
      <xdr:rowOff>42862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27FBA678-E8CC-906A-CDE1-9DECD940E8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571500</xdr:colOff>
      <xdr:row>53</xdr:row>
      <xdr:rowOff>23812</xdr:rowOff>
    </xdr:from>
    <xdr:to>
      <xdr:col>28</xdr:col>
      <xdr:colOff>266700</xdr:colOff>
      <xdr:row>66</xdr:row>
      <xdr:rowOff>166687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E00009C6-867F-14C9-142C-B1F6E64156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28</xdr:col>
      <xdr:colOff>338137</xdr:colOff>
      <xdr:row>35</xdr:row>
      <xdr:rowOff>23812</xdr:rowOff>
    </xdr:from>
    <xdr:to>
      <xdr:col>36</xdr:col>
      <xdr:colOff>33337</xdr:colOff>
      <xdr:row>49</xdr:row>
      <xdr:rowOff>52387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D42DEC5E-1E08-2504-135C-E6C41CFCEA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28</xdr:col>
      <xdr:colOff>33337</xdr:colOff>
      <xdr:row>11</xdr:row>
      <xdr:rowOff>204787</xdr:rowOff>
    </xdr:from>
    <xdr:to>
      <xdr:col>35</xdr:col>
      <xdr:colOff>338137</xdr:colOff>
      <xdr:row>26</xdr:row>
      <xdr:rowOff>42862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EA7D075E-0AFB-6DA3-0F13-F7731E9EF5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29</xdr:col>
      <xdr:colOff>4762</xdr:colOff>
      <xdr:row>52</xdr:row>
      <xdr:rowOff>185737</xdr:rowOff>
    </xdr:from>
    <xdr:to>
      <xdr:col>36</xdr:col>
      <xdr:colOff>309562</xdr:colOff>
      <xdr:row>66</xdr:row>
      <xdr:rowOff>138112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874B8967-A75E-403D-53C3-1D948745E3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36</xdr:row>
      <xdr:rowOff>23812</xdr:rowOff>
    </xdr:from>
    <xdr:to>
      <xdr:col>28</xdr:col>
      <xdr:colOff>304800</xdr:colOff>
      <xdr:row>50</xdr:row>
      <xdr:rowOff>52387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EA252715-225B-E84F-9E0E-24BC9E71DF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0</xdr:colOff>
      <xdr:row>56</xdr:row>
      <xdr:rowOff>14287</xdr:rowOff>
    </xdr:from>
    <xdr:to>
      <xdr:col>28</xdr:col>
      <xdr:colOff>304800</xdr:colOff>
      <xdr:row>70</xdr:row>
      <xdr:rowOff>90487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C22BB059-00FF-F41E-0090-CEAA220200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36</xdr:col>
      <xdr:colOff>207396</xdr:colOff>
      <xdr:row>55</xdr:row>
      <xdr:rowOff>49907</xdr:rowOff>
    </xdr:from>
    <xdr:to>
      <xdr:col>43</xdr:col>
      <xdr:colOff>515850</xdr:colOff>
      <xdr:row>69</xdr:row>
      <xdr:rowOff>78482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373289FE-FCF6-2267-CFFA-4B6E68D8B0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576262</xdr:colOff>
      <xdr:row>74</xdr:row>
      <xdr:rowOff>147637</xdr:rowOff>
    </xdr:from>
    <xdr:to>
      <xdr:col>28</xdr:col>
      <xdr:colOff>271462</xdr:colOff>
      <xdr:row>89</xdr:row>
      <xdr:rowOff>33337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2B72EB73-EDFD-8866-B75E-B40E8B527B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95250</xdr:colOff>
      <xdr:row>17</xdr:row>
      <xdr:rowOff>47625</xdr:rowOff>
    </xdr:from>
    <xdr:to>
      <xdr:col>28</xdr:col>
      <xdr:colOff>400050</xdr:colOff>
      <xdr:row>31</xdr:row>
      <xdr:rowOff>76200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9A3A6943-2180-4DE8-BBFA-0D967E56EF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36</xdr:col>
      <xdr:colOff>57678</xdr:colOff>
      <xdr:row>18</xdr:row>
      <xdr:rowOff>23812</xdr:rowOff>
    </xdr:from>
    <xdr:to>
      <xdr:col>43</xdr:col>
      <xdr:colOff>362478</xdr:colOff>
      <xdr:row>32</xdr:row>
      <xdr:rowOff>100012</xdr:rowOff>
    </xdr:to>
    <xdr:graphicFrame macro="">
      <xdr:nvGraphicFramePr>
        <xdr:cNvPr id="13" name="Grafico 12">
          <a:extLst>
            <a:ext uri="{FF2B5EF4-FFF2-40B4-BE49-F238E27FC236}">
              <a16:creationId xmlns:a16="http://schemas.microsoft.com/office/drawing/2014/main" id="{2F70D95F-15C2-9455-AA90-B5D1494058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35</xdr:col>
      <xdr:colOff>610644</xdr:colOff>
      <xdr:row>36</xdr:row>
      <xdr:rowOff>11483</xdr:rowOff>
    </xdr:from>
    <xdr:to>
      <xdr:col>43</xdr:col>
      <xdr:colOff>276617</xdr:colOff>
      <xdr:row>49</xdr:row>
      <xdr:rowOff>171190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71DF8455-6835-629C-983F-8F1101F0CA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44</xdr:col>
      <xdr:colOff>36535</xdr:colOff>
      <xdr:row>36</xdr:row>
      <xdr:rowOff>63675</xdr:rowOff>
    </xdr:from>
    <xdr:to>
      <xdr:col>51</xdr:col>
      <xdr:colOff>315761</xdr:colOff>
      <xdr:row>50</xdr:row>
      <xdr:rowOff>27662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AFEDFFEB-8D12-213F-61F1-0705AACF70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44</xdr:col>
      <xdr:colOff>23485</xdr:colOff>
      <xdr:row>55</xdr:row>
      <xdr:rowOff>24530</xdr:rowOff>
    </xdr:from>
    <xdr:to>
      <xdr:col>51</xdr:col>
      <xdr:colOff>302711</xdr:colOff>
      <xdr:row>68</xdr:row>
      <xdr:rowOff>184237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993E1601-9633-E5A8-8E30-43127DF0A4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33337</xdr:colOff>
      <xdr:row>6</xdr:row>
      <xdr:rowOff>14287</xdr:rowOff>
    </xdr:from>
    <xdr:to>
      <xdr:col>20</xdr:col>
      <xdr:colOff>338137</xdr:colOff>
      <xdr:row>20</xdr:row>
      <xdr:rowOff>90487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C639114-14F6-CCAC-156F-4965E386B9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4762</xdr:colOff>
      <xdr:row>26</xdr:row>
      <xdr:rowOff>109537</xdr:rowOff>
    </xdr:from>
    <xdr:to>
      <xdr:col>20</xdr:col>
      <xdr:colOff>309562</xdr:colOff>
      <xdr:row>40</xdr:row>
      <xdr:rowOff>185737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8BF3154-6B1F-69D7-12EC-D0CC7CED0D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109537</xdr:colOff>
      <xdr:row>46</xdr:row>
      <xdr:rowOff>52387</xdr:rowOff>
    </xdr:from>
    <xdr:to>
      <xdr:col>20</xdr:col>
      <xdr:colOff>414337</xdr:colOff>
      <xdr:row>60</xdr:row>
      <xdr:rowOff>128587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E8236F14-7783-863B-ED95-27FB08418A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38100</xdr:colOff>
      <xdr:row>64</xdr:row>
      <xdr:rowOff>4761</xdr:rowOff>
    </xdr:from>
    <xdr:to>
      <xdr:col>19</xdr:col>
      <xdr:colOff>114299</xdr:colOff>
      <xdr:row>90</xdr:row>
      <xdr:rowOff>123824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8A6FEAD9-0DB6-DEC9-F5A5-D3446FF351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19419-A28A-4D4E-9D6C-E7E8CA3A92CC}">
  <dimension ref="B2:GA48"/>
  <sheetViews>
    <sheetView zoomScale="111" workbookViewId="0">
      <selection activeCell="B15" sqref="B15"/>
    </sheetView>
  </sheetViews>
  <sheetFormatPr defaultRowHeight="15" x14ac:dyDescent="0.25"/>
  <cols>
    <col min="6" max="6" width="9.28515625" bestFit="1" customWidth="1"/>
    <col min="7" max="7" width="15.7109375" bestFit="1" customWidth="1"/>
    <col min="8" max="11" width="15.85546875" bestFit="1" customWidth="1"/>
    <col min="12" max="12" width="10.7109375" bestFit="1" customWidth="1"/>
    <col min="13" max="14" width="15.85546875" bestFit="1" customWidth="1"/>
    <col min="15" max="15" width="12" bestFit="1" customWidth="1"/>
    <col min="16" max="17" width="15.85546875" bestFit="1" customWidth="1"/>
    <col min="18" max="18" width="10.7109375" bestFit="1" customWidth="1"/>
    <col min="19" max="20" width="15.85546875" bestFit="1" customWidth="1"/>
    <col min="21" max="21" width="12" bestFit="1" customWidth="1"/>
    <col min="22" max="23" width="15.85546875" bestFit="1" customWidth="1"/>
    <col min="24" max="24" width="10.7109375" bestFit="1" customWidth="1"/>
    <col min="25" max="26" width="15.85546875" bestFit="1" customWidth="1"/>
    <col min="27" max="27" width="12" bestFit="1" customWidth="1"/>
    <col min="28" max="29" width="15.85546875" bestFit="1" customWidth="1"/>
    <col min="30" max="30" width="10.7109375" bestFit="1" customWidth="1"/>
    <col min="31" max="32" width="15.85546875" bestFit="1" customWidth="1"/>
    <col min="33" max="33" width="12" bestFit="1" customWidth="1"/>
    <col min="34" max="35" width="15.85546875" bestFit="1" customWidth="1"/>
    <col min="36" max="36" width="12.28515625" bestFit="1" customWidth="1"/>
    <col min="37" max="38" width="12.5703125" bestFit="1" customWidth="1"/>
    <col min="39" max="39" width="9.42578125" bestFit="1" customWidth="1"/>
  </cols>
  <sheetData>
    <row r="2" spans="2:183" ht="21" x14ac:dyDescent="0.35">
      <c r="C2" s="4" t="s">
        <v>11</v>
      </c>
      <c r="D2" s="5"/>
      <c r="E2" s="5"/>
      <c r="F2" s="5"/>
    </row>
    <row r="3" spans="2:183" ht="15.75" x14ac:dyDescent="0.25">
      <c r="Y3" t="s">
        <v>37</v>
      </c>
      <c r="AG3" t="s">
        <v>33</v>
      </c>
      <c r="AH3">
        <v>6</v>
      </c>
      <c r="AI3" s="1" t="s">
        <v>86</v>
      </c>
      <c r="AJ3">
        <f>(6*0.001)/3600</f>
        <v>1.6666666666666667E-6</v>
      </c>
      <c r="AK3" t="s">
        <v>87</v>
      </c>
    </row>
    <row r="4" spans="2:183" ht="18" x14ac:dyDescent="0.3">
      <c r="AB4" t="s">
        <v>2</v>
      </c>
      <c r="AC4">
        <v>120</v>
      </c>
      <c r="AD4" s="1" t="s">
        <v>36</v>
      </c>
      <c r="AG4" t="s">
        <v>6</v>
      </c>
      <c r="AH4">
        <v>300</v>
      </c>
      <c r="AI4" t="s">
        <v>84</v>
      </c>
    </row>
    <row r="5" spans="2:183" x14ac:dyDescent="0.25">
      <c r="Y5" t="s">
        <v>33</v>
      </c>
      <c r="Z5">
        <f>(0.0025*0.3)/(7.9*10^-3)</f>
        <v>9.4936708860759486E-2</v>
      </c>
      <c r="AC5">
        <v>1.2E-2</v>
      </c>
      <c r="AD5" t="s">
        <v>14</v>
      </c>
      <c r="AG5" t="s">
        <v>6</v>
      </c>
      <c r="AH5" s="3">
        <v>0.03</v>
      </c>
      <c r="AI5" t="s">
        <v>14</v>
      </c>
    </row>
    <row r="6" spans="2:183" x14ac:dyDescent="0.25">
      <c r="B6" t="s">
        <v>88</v>
      </c>
      <c r="C6" t="s">
        <v>1</v>
      </c>
      <c r="E6" s="2" t="s">
        <v>0</v>
      </c>
      <c r="F6">
        <f>0.01</f>
        <v>0.01</v>
      </c>
      <c r="G6" t="s">
        <v>4</v>
      </c>
      <c r="AC6">
        <f>AC5^2</f>
        <v>1.44E-4</v>
      </c>
      <c r="AG6" t="s">
        <v>2</v>
      </c>
      <c r="AH6">
        <v>65</v>
      </c>
      <c r="AI6" t="s">
        <v>84</v>
      </c>
    </row>
    <row r="7" spans="2:183" x14ac:dyDescent="0.25">
      <c r="C7" t="s">
        <v>3</v>
      </c>
      <c r="E7" s="3" t="s">
        <v>2</v>
      </c>
      <c r="F7">
        <v>500</v>
      </c>
      <c r="G7" s="1" t="s">
        <v>5</v>
      </c>
      <c r="I7" s="3" t="s">
        <v>2</v>
      </c>
      <c r="J7">
        <v>1.2E-2</v>
      </c>
      <c r="K7" t="s">
        <v>14</v>
      </c>
      <c r="L7" s="3" t="s">
        <v>15</v>
      </c>
      <c r="M7">
        <f>J7^2</f>
        <v>1.44E-4</v>
      </c>
      <c r="Y7" t="s">
        <v>33</v>
      </c>
      <c r="Z7">
        <f>(AC6*0.3)/(7.9*10^-3)</f>
        <v>5.4683544303797465E-3</v>
      </c>
      <c r="AG7" t="s">
        <v>2</v>
      </c>
      <c r="AH7" s="3">
        <v>6.4999999999999997E-3</v>
      </c>
      <c r="AI7" t="s">
        <v>14</v>
      </c>
      <c r="AJ7">
        <f>AH7^2</f>
        <v>4.2249999999999997E-5</v>
      </c>
    </row>
    <row r="8" spans="2:183" x14ac:dyDescent="0.25">
      <c r="C8" t="s">
        <v>8</v>
      </c>
      <c r="E8" s="3" t="s">
        <v>6</v>
      </c>
      <c r="F8">
        <v>3</v>
      </c>
      <c r="G8" t="s">
        <v>7</v>
      </c>
      <c r="I8" s="3" t="s">
        <v>6</v>
      </c>
      <c r="J8">
        <v>0.02</v>
      </c>
      <c r="K8" t="s">
        <v>14</v>
      </c>
      <c r="AG8" t="s">
        <v>85</v>
      </c>
      <c r="AH8">
        <v>10</v>
      </c>
      <c r="AI8" t="s">
        <v>7</v>
      </c>
    </row>
    <row r="9" spans="2:183" x14ac:dyDescent="0.25">
      <c r="E9" s="3"/>
      <c r="Y9" t="s">
        <v>38</v>
      </c>
      <c r="AH9" s="3">
        <v>1</v>
      </c>
      <c r="AI9" t="s">
        <v>14</v>
      </c>
    </row>
    <row r="10" spans="2:183" x14ac:dyDescent="0.25">
      <c r="C10" t="s">
        <v>9</v>
      </c>
      <c r="E10" s="3" t="s">
        <v>10</v>
      </c>
      <c r="F10">
        <v>12</v>
      </c>
      <c r="G10" s="1" t="s">
        <v>5</v>
      </c>
    </row>
    <row r="11" spans="2:183" ht="18" x14ac:dyDescent="0.3">
      <c r="P11" s="1" t="s">
        <v>35</v>
      </c>
      <c r="Q11">
        <f xml:space="preserve"> (6*7.9*10^-3*2.7*10^-6)/(((2.5*10^-3)^2)*2.5*10^-3)</f>
        <v>8.1907200000000007</v>
      </c>
      <c r="T11" s="7" t="s">
        <v>27</v>
      </c>
      <c r="U11" s="7"/>
      <c r="V11" s="7"/>
      <c r="W11" s="7"/>
      <c r="X11" s="7"/>
      <c r="Y11" s="7"/>
      <c r="AH11">
        <f>(F6*6*AJ3)/(AJ7*AH5)</f>
        <v>7.8895463510848127E-2</v>
      </c>
    </row>
    <row r="14" spans="2:183" x14ac:dyDescent="0.25">
      <c r="B14" t="s">
        <v>89</v>
      </c>
      <c r="E14" s="3" t="s">
        <v>12</v>
      </c>
      <c r="G14">
        <v>1</v>
      </c>
      <c r="H14">
        <f>G14+1</f>
        <v>2</v>
      </c>
      <c r="I14">
        <f t="shared" ref="I14:Z14" si="0">H14+1</f>
        <v>3</v>
      </c>
      <c r="J14">
        <f t="shared" si="0"/>
        <v>4</v>
      </c>
      <c r="K14">
        <f t="shared" si="0"/>
        <v>5</v>
      </c>
      <c r="L14">
        <f t="shared" si="0"/>
        <v>6</v>
      </c>
      <c r="M14">
        <f t="shared" si="0"/>
        <v>7</v>
      </c>
      <c r="N14">
        <f t="shared" si="0"/>
        <v>8</v>
      </c>
      <c r="O14">
        <f t="shared" si="0"/>
        <v>9</v>
      </c>
      <c r="P14">
        <f t="shared" si="0"/>
        <v>10</v>
      </c>
      <c r="Q14">
        <f t="shared" si="0"/>
        <v>11</v>
      </c>
      <c r="R14">
        <f t="shared" si="0"/>
        <v>12</v>
      </c>
      <c r="S14">
        <f t="shared" si="0"/>
        <v>13</v>
      </c>
      <c r="T14">
        <f>S14+1</f>
        <v>14</v>
      </c>
      <c r="U14">
        <f t="shared" si="0"/>
        <v>15</v>
      </c>
      <c r="V14">
        <f t="shared" si="0"/>
        <v>16</v>
      </c>
      <c r="W14">
        <f t="shared" si="0"/>
        <v>17</v>
      </c>
      <c r="X14">
        <f t="shared" si="0"/>
        <v>18</v>
      </c>
      <c r="Y14">
        <f t="shared" si="0"/>
        <v>19</v>
      </c>
      <c r="Z14">
        <f t="shared" si="0"/>
        <v>20</v>
      </c>
      <c r="AA14">
        <f t="shared" ref="AA14" si="1">Z14+1</f>
        <v>21</v>
      </c>
      <c r="AB14">
        <f t="shared" ref="AB14" si="2">AA14+1</f>
        <v>22</v>
      </c>
      <c r="AC14">
        <f t="shared" ref="AC14" si="3">AB14+1</f>
        <v>23</v>
      </c>
      <c r="AD14">
        <f t="shared" ref="AD14" si="4">AC14+1</f>
        <v>24</v>
      </c>
      <c r="AE14">
        <f t="shared" ref="AE14" si="5">AD14+1</f>
        <v>25</v>
      </c>
      <c r="AF14">
        <f t="shared" ref="AF14" si="6">AE14+1</f>
        <v>26</v>
      </c>
      <c r="AG14">
        <f t="shared" ref="AG14" si="7">AF14+1</f>
        <v>27</v>
      </c>
      <c r="AH14">
        <f t="shared" ref="AH14" si="8">AG14+1</f>
        <v>28</v>
      </c>
      <c r="AI14">
        <f t="shared" ref="AI14" si="9">AH14+1</f>
        <v>29</v>
      </c>
      <c r="AJ14">
        <f t="shared" ref="AJ14" si="10">AI14+1</f>
        <v>30</v>
      </c>
      <c r="AK14">
        <f t="shared" ref="AK14" si="11">AJ14+1</f>
        <v>31</v>
      </c>
      <c r="AL14">
        <f t="shared" ref="AL14" si="12">AK14+1</f>
        <v>32</v>
      </c>
      <c r="AM14">
        <f t="shared" ref="AM14" si="13">AL14+1</f>
        <v>33</v>
      </c>
      <c r="AN14">
        <f t="shared" ref="AN14" si="14">AM14+1</f>
        <v>34</v>
      </c>
      <c r="AO14">
        <f t="shared" ref="AO14" si="15">AN14+1</f>
        <v>35</v>
      </c>
      <c r="AP14">
        <f t="shared" ref="AP14" si="16">AO14+1</f>
        <v>36</v>
      </c>
      <c r="AQ14">
        <f t="shared" ref="AQ14" si="17">AP14+1</f>
        <v>37</v>
      </c>
      <c r="AR14">
        <f t="shared" ref="AR14" si="18">AQ14+1</f>
        <v>38</v>
      </c>
      <c r="AS14">
        <f t="shared" ref="AS14" si="19">AR14+1</f>
        <v>39</v>
      </c>
      <c r="AT14">
        <f t="shared" ref="AT14" si="20">AS14+1</f>
        <v>40</v>
      </c>
      <c r="AU14">
        <f t="shared" ref="AU14" si="21">AT14+1</f>
        <v>41</v>
      </c>
      <c r="AV14">
        <f t="shared" ref="AV14" si="22">AU14+1</f>
        <v>42</v>
      </c>
      <c r="AW14">
        <f t="shared" ref="AW14" si="23">AV14+1</f>
        <v>43</v>
      </c>
      <c r="AX14">
        <f t="shared" ref="AX14" si="24">AW14+1</f>
        <v>44</v>
      </c>
      <c r="AY14">
        <f t="shared" ref="AY14" si="25">AX14+1</f>
        <v>45</v>
      </c>
      <c r="AZ14">
        <f t="shared" ref="AZ14" si="26">AY14+1</f>
        <v>46</v>
      </c>
      <c r="BA14">
        <f t="shared" ref="BA14" si="27">AZ14+1</f>
        <v>47</v>
      </c>
      <c r="BB14">
        <f t="shared" ref="BB14" si="28">BA14+1</f>
        <v>48</v>
      </c>
      <c r="BC14">
        <f t="shared" ref="BC14" si="29">BB14+1</f>
        <v>49</v>
      </c>
      <c r="BD14">
        <f t="shared" ref="BD14" si="30">BC14+1</f>
        <v>50</v>
      </c>
      <c r="BE14">
        <f t="shared" ref="BE14" si="31">BD14+1</f>
        <v>51</v>
      </c>
      <c r="BF14">
        <f t="shared" ref="BF14" si="32">BE14+1</f>
        <v>52</v>
      </c>
      <c r="BG14">
        <f t="shared" ref="BG14" si="33">BF14+1</f>
        <v>53</v>
      </c>
      <c r="BH14">
        <f t="shared" ref="BH14" si="34">BG14+1</f>
        <v>54</v>
      </c>
      <c r="BI14">
        <f t="shared" ref="BI14" si="35">BH14+1</f>
        <v>55</v>
      </c>
      <c r="BJ14">
        <f t="shared" ref="BJ14" si="36">BI14+1</f>
        <v>56</v>
      </c>
      <c r="BK14">
        <f t="shared" ref="BK14" si="37">BJ14+1</f>
        <v>57</v>
      </c>
      <c r="BL14">
        <f t="shared" ref="BL14" si="38">BK14+1</f>
        <v>58</v>
      </c>
      <c r="BM14">
        <f t="shared" ref="BM14" si="39">BL14+1</f>
        <v>59</v>
      </c>
      <c r="BN14">
        <f t="shared" ref="BN14" si="40">BM14+1</f>
        <v>60</v>
      </c>
      <c r="BO14">
        <f t="shared" ref="BO14" si="41">BN14+1</f>
        <v>61</v>
      </c>
      <c r="BP14">
        <f t="shared" ref="BP14" si="42">BO14+1</f>
        <v>62</v>
      </c>
      <c r="BQ14">
        <f t="shared" ref="BQ14" si="43">BP14+1</f>
        <v>63</v>
      </c>
      <c r="BR14">
        <f t="shared" ref="BR14" si="44">BQ14+1</f>
        <v>64</v>
      </c>
      <c r="BS14">
        <f t="shared" ref="BS14" si="45">BR14+1</f>
        <v>65</v>
      </c>
      <c r="BT14">
        <f t="shared" ref="BT14" si="46">BS14+1</f>
        <v>66</v>
      </c>
      <c r="BU14">
        <f t="shared" ref="BU14" si="47">BT14+1</f>
        <v>67</v>
      </c>
      <c r="BV14">
        <f t="shared" ref="BV14" si="48">BU14+1</f>
        <v>68</v>
      </c>
      <c r="BW14">
        <f t="shared" ref="BW14" si="49">BV14+1</f>
        <v>69</v>
      </c>
      <c r="BX14">
        <f t="shared" ref="BX14" si="50">BW14+1</f>
        <v>70</v>
      </c>
      <c r="BY14">
        <f t="shared" ref="BY14" si="51">BX14+1</f>
        <v>71</v>
      </c>
      <c r="BZ14">
        <f t="shared" ref="BZ14" si="52">BY14+1</f>
        <v>72</v>
      </c>
      <c r="CA14">
        <f t="shared" ref="CA14" si="53">BZ14+1</f>
        <v>73</v>
      </c>
      <c r="CB14">
        <f t="shared" ref="CB14" si="54">CA14+1</f>
        <v>74</v>
      </c>
      <c r="CC14">
        <f t="shared" ref="CC14" si="55">CB14+1</f>
        <v>75</v>
      </c>
      <c r="CD14">
        <f t="shared" ref="CD14" si="56">CC14+1</f>
        <v>76</v>
      </c>
      <c r="CE14">
        <f t="shared" ref="CE14" si="57">CD14+1</f>
        <v>77</v>
      </c>
      <c r="CF14">
        <f t="shared" ref="CF14" si="58">CE14+1</f>
        <v>78</v>
      </c>
      <c r="CG14">
        <f t="shared" ref="CG14" si="59">CF14+1</f>
        <v>79</v>
      </c>
      <c r="CH14">
        <f t="shared" ref="CH14" si="60">CG14+1</f>
        <v>80</v>
      </c>
      <c r="CI14">
        <f t="shared" ref="CI14" si="61">CH14+1</f>
        <v>81</v>
      </c>
      <c r="CJ14">
        <f t="shared" ref="CJ14" si="62">CI14+1</f>
        <v>82</v>
      </c>
      <c r="CK14">
        <f t="shared" ref="CK14" si="63">CJ14+1</f>
        <v>83</v>
      </c>
      <c r="CL14">
        <f t="shared" ref="CL14" si="64">CK14+1</f>
        <v>84</v>
      </c>
      <c r="CM14">
        <f t="shared" ref="CM14" si="65">CL14+1</f>
        <v>85</v>
      </c>
      <c r="CN14">
        <f t="shared" ref="CN14" si="66">CM14+1</f>
        <v>86</v>
      </c>
      <c r="CO14">
        <f t="shared" ref="CO14" si="67">CN14+1</f>
        <v>87</v>
      </c>
      <c r="CP14">
        <f t="shared" ref="CP14" si="68">CO14+1</f>
        <v>88</v>
      </c>
      <c r="CQ14">
        <f t="shared" ref="CQ14" si="69">CP14+1</f>
        <v>89</v>
      </c>
      <c r="CR14">
        <f t="shared" ref="CR14" si="70">CQ14+1</f>
        <v>90</v>
      </c>
      <c r="CS14">
        <f t="shared" ref="CS14" si="71">CR14+1</f>
        <v>91</v>
      </c>
      <c r="CT14">
        <f t="shared" ref="CT14" si="72">CS14+1</f>
        <v>92</v>
      </c>
      <c r="CU14">
        <f t="shared" ref="CU14" si="73">CT14+1</f>
        <v>93</v>
      </c>
      <c r="CV14">
        <f t="shared" ref="CV14" si="74">CU14+1</f>
        <v>94</v>
      </c>
      <c r="CW14">
        <f t="shared" ref="CW14" si="75">CV14+1</f>
        <v>95</v>
      </c>
      <c r="CX14">
        <f t="shared" ref="CX14" si="76">CW14+1</f>
        <v>96</v>
      </c>
      <c r="CY14">
        <f t="shared" ref="CY14" si="77">CX14+1</f>
        <v>97</v>
      </c>
      <c r="CZ14">
        <f t="shared" ref="CZ14" si="78">CY14+1</f>
        <v>98</v>
      </c>
      <c r="DA14">
        <f t="shared" ref="DA14" si="79">CZ14+1</f>
        <v>99</v>
      </c>
      <c r="DB14">
        <f t="shared" ref="DB14" si="80">DA14+1</f>
        <v>100</v>
      </c>
      <c r="DC14">
        <f t="shared" ref="DC14" si="81">DB14+1</f>
        <v>101</v>
      </c>
      <c r="DD14">
        <f t="shared" ref="DD14" si="82">DC14+1</f>
        <v>102</v>
      </c>
      <c r="DE14">
        <f t="shared" ref="DE14" si="83">DD14+1</f>
        <v>103</v>
      </c>
      <c r="DF14">
        <f t="shared" ref="DF14" si="84">DE14+1</f>
        <v>104</v>
      </c>
      <c r="DG14">
        <f t="shared" ref="DG14" si="85">DF14+1</f>
        <v>105</v>
      </c>
      <c r="DH14">
        <f t="shared" ref="DH14" si="86">DG14+1</f>
        <v>106</v>
      </c>
      <c r="DI14">
        <f t="shared" ref="DI14" si="87">DH14+1</f>
        <v>107</v>
      </c>
      <c r="DJ14">
        <f t="shared" ref="DJ14" si="88">DI14+1</f>
        <v>108</v>
      </c>
      <c r="DK14">
        <f t="shared" ref="DK14" si="89">DJ14+1</f>
        <v>109</v>
      </c>
      <c r="DL14">
        <f t="shared" ref="DL14" si="90">DK14+1</f>
        <v>110</v>
      </c>
      <c r="DM14">
        <f t="shared" ref="DM14" si="91">DL14+1</f>
        <v>111</v>
      </c>
      <c r="DN14">
        <f t="shared" ref="DN14" si="92">DM14+1</f>
        <v>112</v>
      </c>
      <c r="DO14">
        <f t="shared" ref="DO14" si="93">DN14+1</f>
        <v>113</v>
      </c>
      <c r="DP14">
        <f t="shared" ref="DP14" si="94">DO14+1</f>
        <v>114</v>
      </c>
      <c r="DQ14">
        <f t="shared" ref="DQ14" si="95">DP14+1</f>
        <v>115</v>
      </c>
      <c r="DR14">
        <f t="shared" ref="DR14" si="96">DQ14+1</f>
        <v>116</v>
      </c>
      <c r="DS14">
        <f t="shared" ref="DS14" si="97">DR14+1</f>
        <v>117</v>
      </c>
      <c r="DT14">
        <f t="shared" ref="DT14" si="98">DS14+1</f>
        <v>118</v>
      </c>
      <c r="DU14">
        <f t="shared" ref="DU14" si="99">DT14+1</f>
        <v>119</v>
      </c>
      <c r="DV14">
        <f t="shared" ref="DV14" si="100">DU14+1</f>
        <v>120</v>
      </c>
      <c r="DW14">
        <f t="shared" ref="DW14" si="101">DV14+1</f>
        <v>121</v>
      </c>
      <c r="DX14">
        <f t="shared" ref="DX14" si="102">DW14+1</f>
        <v>122</v>
      </c>
      <c r="DY14">
        <f t="shared" ref="DY14" si="103">DX14+1</f>
        <v>123</v>
      </c>
      <c r="DZ14">
        <f t="shared" ref="DZ14" si="104">DY14+1</f>
        <v>124</v>
      </c>
      <c r="EA14">
        <f t="shared" ref="EA14" si="105">DZ14+1</f>
        <v>125</v>
      </c>
      <c r="EB14">
        <f t="shared" ref="EB14" si="106">EA14+1</f>
        <v>126</v>
      </c>
      <c r="EC14">
        <f t="shared" ref="EC14" si="107">EB14+1</f>
        <v>127</v>
      </c>
      <c r="ED14">
        <f t="shared" ref="ED14" si="108">EC14+1</f>
        <v>128</v>
      </c>
      <c r="EE14">
        <f t="shared" ref="EE14" si="109">ED14+1</f>
        <v>129</v>
      </c>
      <c r="EF14">
        <f t="shared" ref="EF14" si="110">EE14+1</f>
        <v>130</v>
      </c>
      <c r="EG14">
        <f t="shared" ref="EG14" si="111">EF14+1</f>
        <v>131</v>
      </c>
      <c r="EH14">
        <f t="shared" ref="EH14" si="112">EG14+1</f>
        <v>132</v>
      </c>
      <c r="EI14">
        <f t="shared" ref="EI14" si="113">EH14+1</f>
        <v>133</v>
      </c>
      <c r="EJ14">
        <f t="shared" ref="EJ14" si="114">EI14+1</f>
        <v>134</v>
      </c>
      <c r="EK14">
        <f t="shared" ref="EK14" si="115">EJ14+1</f>
        <v>135</v>
      </c>
      <c r="EL14">
        <f t="shared" ref="EL14" si="116">EK14+1</f>
        <v>136</v>
      </c>
      <c r="EM14">
        <f t="shared" ref="EM14" si="117">EL14+1</f>
        <v>137</v>
      </c>
      <c r="EN14">
        <f t="shared" ref="EN14" si="118">EM14+1</f>
        <v>138</v>
      </c>
      <c r="EO14">
        <f t="shared" ref="EO14" si="119">EN14+1</f>
        <v>139</v>
      </c>
      <c r="EP14">
        <f t="shared" ref="EP14" si="120">EO14+1</f>
        <v>140</v>
      </c>
      <c r="EQ14">
        <f t="shared" ref="EQ14" si="121">EP14+1</f>
        <v>141</v>
      </c>
      <c r="ER14">
        <f t="shared" ref="ER14" si="122">EQ14+1</f>
        <v>142</v>
      </c>
      <c r="ES14">
        <f t="shared" ref="ES14" si="123">ER14+1</f>
        <v>143</v>
      </c>
      <c r="ET14">
        <f t="shared" ref="ET14" si="124">ES14+1</f>
        <v>144</v>
      </c>
      <c r="EU14">
        <f t="shared" ref="EU14" si="125">ET14+1</f>
        <v>145</v>
      </c>
      <c r="EV14">
        <f t="shared" ref="EV14" si="126">EU14+1</f>
        <v>146</v>
      </c>
      <c r="EW14">
        <f t="shared" ref="EW14" si="127">EV14+1</f>
        <v>147</v>
      </c>
      <c r="EX14">
        <f t="shared" ref="EX14" si="128">EW14+1</f>
        <v>148</v>
      </c>
      <c r="EY14">
        <f t="shared" ref="EY14" si="129">EX14+1</f>
        <v>149</v>
      </c>
      <c r="EZ14">
        <f t="shared" ref="EZ14" si="130">EY14+1</f>
        <v>150</v>
      </c>
      <c r="FA14">
        <f t="shared" ref="FA14" si="131">EZ14+1</f>
        <v>151</v>
      </c>
      <c r="FB14">
        <f t="shared" ref="FB14" si="132">FA14+1</f>
        <v>152</v>
      </c>
      <c r="FC14">
        <f t="shared" ref="FC14" si="133">FB14+1</f>
        <v>153</v>
      </c>
      <c r="FD14">
        <f t="shared" ref="FD14" si="134">FC14+1</f>
        <v>154</v>
      </c>
      <c r="FE14">
        <f t="shared" ref="FE14" si="135">FD14+1</f>
        <v>155</v>
      </c>
      <c r="FF14">
        <f t="shared" ref="FF14" si="136">FE14+1</f>
        <v>156</v>
      </c>
      <c r="FG14">
        <f t="shared" ref="FG14" si="137">FF14+1</f>
        <v>157</v>
      </c>
      <c r="FH14">
        <f t="shared" ref="FH14" si="138">FG14+1</f>
        <v>158</v>
      </c>
      <c r="FI14">
        <f t="shared" ref="FI14" si="139">FH14+1</f>
        <v>159</v>
      </c>
      <c r="FJ14">
        <f t="shared" ref="FJ14" si="140">FI14+1</f>
        <v>160</v>
      </c>
      <c r="FK14">
        <f t="shared" ref="FK14" si="141">FJ14+1</f>
        <v>161</v>
      </c>
      <c r="FL14">
        <f t="shared" ref="FL14" si="142">FK14+1</f>
        <v>162</v>
      </c>
      <c r="FM14">
        <f t="shared" ref="FM14" si="143">FL14+1</f>
        <v>163</v>
      </c>
      <c r="FN14">
        <f t="shared" ref="FN14" si="144">FM14+1</f>
        <v>164</v>
      </c>
      <c r="FO14">
        <f t="shared" ref="FO14" si="145">FN14+1</f>
        <v>165</v>
      </c>
      <c r="FP14">
        <f t="shared" ref="FP14" si="146">FO14+1</f>
        <v>166</v>
      </c>
      <c r="FQ14">
        <f t="shared" ref="FQ14" si="147">FP14+1</f>
        <v>167</v>
      </c>
      <c r="FR14">
        <f t="shared" ref="FR14" si="148">FQ14+1</f>
        <v>168</v>
      </c>
      <c r="FS14">
        <f t="shared" ref="FS14" si="149">FR14+1</f>
        <v>169</v>
      </c>
      <c r="FT14">
        <f t="shared" ref="FT14" si="150">FS14+1</f>
        <v>170</v>
      </c>
      <c r="FU14">
        <f t="shared" ref="FU14" si="151">FT14+1</f>
        <v>171</v>
      </c>
      <c r="FV14">
        <f t="shared" ref="FV14" si="152">FU14+1</f>
        <v>172</v>
      </c>
      <c r="FW14">
        <f t="shared" ref="FW14" si="153">FV14+1</f>
        <v>173</v>
      </c>
      <c r="FX14">
        <f t="shared" ref="FX14" si="154">FW14+1</f>
        <v>174</v>
      </c>
      <c r="FY14">
        <f t="shared" ref="FY14" si="155">FX14+1</f>
        <v>175</v>
      </c>
      <c r="FZ14">
        <f t="shared" ref="FZ14" si="156">FY14+1</f>
        <v>176</v>
      </c>
      <c r="GA14">
        <f t="shared" ref="GA14" si="157">FZ14+1</f>
        <v>177</v>
      </c>
    </row>
    <row r="15" spans="2:183" x14ac:dyDescent="0.25">
      <c r="E15" s="3" t="s">
        <v>13</v>
      </c>
      <c r="G15">
        <f xml:space="preserve"> (G14/60)*0.001</f>
        <v>1.6666666666666667E-5</v>
      </c>
      <c r="H15">
        <f xml:space="preserve"> (H14/60)*0.001</f>
        <v>3.3333333333333335E-5</v>
      </c>
      <c r="I15">
        <f t="shared" ref="I15:Z15" si="158" xml:space="preserve"> (I14/60)*0.001</f>
        <v>5.0000000000000002E-5</v>
      </c>
      <c r="J15">
        <f t="shared" si="158"/>
        <v>6.666666666666667E-5</v>
      </c>
      <c r="K15">
        <f t="shared" si="158"/>
        <v>8.3333333333333331E-5</v>
      </c>
      <c r="L15">
        <f t="shared" si="158"/>
        <v>1E-4</v>
      </c>
      <c r="M15">
        <f t="shared" si="158"/>
        <v>1.1666666666666667E-4</v>
      </c>
      <c r="N15">
        <f t="shared" si="158"/>
        <v>1.3333333333333334E-4</v>
      </c>
      <c r="O15">
        <f t="shared" si="158"/>
        <v>1.4999999999999999E-4</v>
      </c>
      <c r="P15">
        <f t="shared" si="158"/>
        <v>1.6666666666666666E-4</v>
      </c>
      <c r="Q15">
        <f t="shared" si="158"/>
        <v>1.8333333333333334E-4</v>
      </c>
      <c r="R15">
        <f t="shared" si="158"/>
        <v>2.0000000000000001E-4</v>
      </c>
      <c r="S15">
        <f t="shared" si="158"/>
        <v>2.1666666666666668E-4</v>
      </c>
      <c r="T15">
        <f t="shared" si="158"/>
        <v>2.3333333333333333E-4</v>
      </c>
      <c r="U15">
        <f t="shared" si="158"/>
        <v>2.5000000000000001E-4</v>
      </c>
      <c r="V15">
        <f t="shared" si="158"/>
        <v>2.6666666666666668E-4</v>
      </c>
      <c r="W15">
        <f t="shared" si="158"/>
        <v>2.8333333333333335E-4</v>
      </c>
      <c r="X15">
        <f t="shared" si="158"/>
        <v>2.9999999999999997E-4</v>
      </c>
      <c r="Y15">
        <f t="shared" si="158"/>
        <v>3.1666666666666665E-4</v>
      </c>
      <c r="Z15">
        <f t="shared" si="158"/>
        <v>3.3333333333333332E-4</v>
      </c>
      <c r="AA15">
        <f t="shared" ref="AA15" si="159" xml:space="preserve"> (AA14/60)*0.001</f>
        <v>3.5E-4</v>
      </c>
      <c r="AB15">
        <f t="shared" ref="AB15" si="160" xml:space="preserve"> (AB14/60)*0.001</f>
        <v>3.6666666666666667E-4</v>
      </c>
      <c r="AC15">
        <f t="shared" ref="AC15" si="161" xml:space="preserve"> (AC14/60)*0.001</f>
        <v>3.8333333333333334E-4</v>
      </c>
      <c r="AD15">
        <f t="shared" ref="AD15" si="162" xml:space="preserve"> (AD14/60)*0.001</f>
        <v>4.0000000000000002E-4</v>
      </c>
      <c r="AE15">
        <f t="shared" ref="AE15" si="163" xml:space="preserve"> (AE14/60)*0.001</f>
        <v>4.1666666666666669E-4</v>
      </c>
      <c r="AF15">
        <f t="shared" ref="AF15" si="164" xml:space="preserve"> (AF14/60)*0.001</f>
        <v>4.3333333333333337E-4</v>
      </c>
      <c r="AG15">
        <f t="shared" ref="AG15" si="165" xml:space="preserve"> (AG14/60)*0.001</f>
        <v>4.5000000000000004E-4</v>
      </c>
      <c r="AH15">
        <f t="shared" ref="AH15" si="166" xml:space="preserve"> (AH14/60)*0.001</f>
        <v>4.6666666666666666E-4</v>
      </c>
      <c r="AI15">
        <f t="shared" ref="AI15" si="167" xml:space="preserve"> (AI14/60)*0.001</f>
        <v>4.8333333333333334E-4</v>
      </c>
      <c r="AJ15">
        <f t="shared" ref="AJ15" si="168" xml:space="preserve"> (AJ14/60)*0.001</f>
        <v>5.0000000000000001E-4</v>
      </c>
      <c r="AK15">
        <f t="shared" ref="AK15" si="169" xml:space="preserve"> (AK14/60)*0.001</f>
        <v>5.1666666666666668E-4</v>
      </c>
      <c r="AL15">
        <f t="shared" ref="AL15" si="170" xml:space="preserve"> (AL14/60)*0.001</f>
        <v>5.3333333333333336E-4</v>
      </c>
      <c r="AM15">
        <f t="shared" ref="AM15" si="171" xml:space="preserve"> (AM14/60)*0.001</f>
        <v>5.5000000000000003E-4</v>
      </c>
      <c r="AN15">
        <f t="shared" ref="AN15" si="172" xml:space="preserve"> (AN14/60)*0.001</f>
        <v>5.6666666666666671E-4</v>
      </c>
      <c r="AO15">
        <f t="shared" ref="AO15" si="173" xml:space="preserve"> (AO14/60)*0.001</f>
        <v>5.8333333333333338E-4</v>
      </c>
      <c r="AP15">
        <f t="shared" ref="AP15" si="174" xml:space="preserve"> (AP14/60)*0.001</f>
        <v>5.9999999999999995E-4</v>
      </c>
      <c r="AQ15">
        <f t="shared" ref="AQ15" si="175" xml:space="preserve"> (AQ14/60)*0.001</f>
        <v>6.1666666666666673E-4</v>
      </c>
      <c r="AR15">
        <f t="shared" ref="AR15" si="176" xml:space="preserve"> (AR14/60)*0.001</f>
        <v>6.333333333333333E-4</v>
      </c>
      <c r="AS15">
        <f t="shared" ref="AS15" si="177" xml:space="preserve"> (AS14/60)*0.001</f>
        <v>6.5000000000000008E-4</v>
      </c>
      <c r="AT15">
        <f t="shared" ref="AT15" si="178" xml:space="preserve"> (AT14/60)*0.001</f>
        <v>6.6666666666666664E-4</v>
      </c>
      <c r="AU15">
        <f t="shared" ref="AU15" si="179" xml:space="preserve"> (AU14/60)*0.001</f>
        <v>6.8333333333333332E-4</v>
      </c>
      <c r="AV15">
        <f t="shared" ref="AV15" si="180" xml:space="preserve"> (AV14/60)*0.001</f>
        <v>6.9999999999999999E-4</v>
      </c>
      <c r="AW15">
        <f t="shared" ref="AW15" si="181" xml:space="preserve"> (AW14/60)*0.001</f>
        <v>7.1666666666666667E-4</v>
      </c>
      <c r="AX15">
        <f t="shared" ref="AX15" si="182" xml:space="preserve"> (AX14/60)*0.001</f>
        <v>7.3333333333333334E-4</v>
      </c>
      <c r="AY15">
        <f t="shared" ref="AY15" si="183" xml:space="preserve"> (AY14/60)*0.001</f>
        <v>7.5000000000000002E-4</v>
      </c>
      <c r="AZ15">
        <f t="shared" ref="AZ15" si="184" xml:space="preserve"> (AZ14/60)*0.001</f>
        <v>7.6666666666666669E-4</v>
      </c>
      <c r="BA15">
        <f t="shared" ref="BA15" si="185" xml:space="preserve"> (BA14/60)*0.001</f>
        <v>7.8333333333333336E-4</v>
      </c>
      <c r="BB15">
        <f t="shared" ref="BB15" si="186" xml:space="preserve"> (BB14/60)*0.001</f>
        <v>8.0000000000000004E-4</v>
      </c>
      <c r="BC15">
        <f t="shared" ref="BC15" si="187" xml:space="preserve"> (BC14/60)*0.001</f>
        <v>8.1666666666666671E-4</v>
      </c>
      <c r="BD15">
        <f t="shared" ref="BD15" si="188" xml:space="preserve"> (BD14/60)*0.001</f>
        <v>8.3333333333333339E-4</v>
      </c>
      <c r="BE15">
        <f t="shared" ref="BE15" si="189" xml:space="preserve"> (BE14/60)*0.001</f>
        <v>8.4999999999999995E-4</v>
      </c>
      <c r="BF15">
        <f t="shared" ref="BF15" si="190" xml:space="preserve"> (BF14/60)*0.001</f>
        <v>8.6666666666666674E-4</v>
      </c>
      <c r="BG15">
        <f t="shared" ref="BG15" si="191" xml:space="preserve"> (BG14/60)*0.001</f>
        <v>8.833333333333333E-4</v>
      </c>
      <c r="BH15">
        <f t="shared" ref="BH15" si="192" xml:space="preserve"> (BH14/60)*0.001</f>
        <v>9.0000000000000008E-4</v>
      </c>
      <c r="BI15">
        <f t="shared" ref="BI15" si="193" xml:space="preserve"> (BI14/60)*0.001</f>
        <v>9.1666666666666665E-4</v>
      </c>
      <c r="BJ15">
        <f t="shared" ref="BJ15" si="194" xml:space="preserve"> (BJ14/60)*0.001</f>
        <v>9.3333333333333332E-4</v>
      </c>
      <c r="BK15">
        <f t="shared" ref="BK15" si="195" xml:space="preserve"> (BK14/60)*0.001</f>
        <v>9.5E-4</v>
      </c>
      <c r="BL15">
        <f t="shared" ref="BL15" si="196" xml:space="preserve"> (BL14/60)*0.001</f>
        <v>9.6666666666666667E-4</v>
      </c>
      <c r="BM15">
        <f t="shared" ref="BM15" si="197" xml:space="preserve"> (BM14/60)*0.001</f>
        <v>9.8333333333333324E-4</v>
      </c>
      <c r="BN15">
        <f t="shared" ref="BN15" si="198" xml:space="preserve"> (BN14/60)*0.001</f>
        <v>1E-3</v>
      </c>
      <c r="BO15">
        <f t="shared" ref="BO15" si="199" xml:space="preserve"> (BO14/60)*0.001</f>
        <v>1.0166666666666666E-3</v>
      </c>
      <c r="BP15">
        <f t="shared" ref="BP15" si="200" xml:space="preserve"> (BP14/60)*0.001</f>
        <v>1.0333333333333334E-3</v>
      </c>
      <c r="BQ15">
        <f t="shared" ref="BQ15" si="201" xml:space="preserve"> (BQ14/60)*0.001</f>
        <v>1.0500000000000002E-3</v>
      </c>
      <c r="BR15">
        <f t="shared" ref="BR15" si="202" xml:space="preserve"> (BR14/60)*0.001</f>
        <v>1.0666666666666667E-3</v>
      </c>
      <c r="BS15">
        <f t="shared" ref="BS15" si="203" xml:space="preserve"> (BS14/60)*0.001</f>
        <v>1.0833333333333333E-3</v>
      </c>
      <c r="BT15">
        <f t="shared" ref="BT15" si="204" xml:space="preserve"> (BT14/60)*0.001</f>
        <v>1.1000000000000001E-3</v>
      </c>
      <c r="BU15">
        <f t="shared" ref="BU15" si="205" xml:space="preserve"> (BU14/60)*0.001</f>
        <v>1.1166666666666666E-3</v>
      </c>
      <c r="BV15">
        <f t="shared" ref="BV15" si="206" xml:space="preserve"> (BV14/60)*0.001</f>
        <v>1.1333333333333334E-3</v>
      </c>
      <c r="BW15">
        <f t="shared" ref="BW15" si="207" xml:space="preserve"> (BW14/60)*0.001</f>
        <v>1.15E-3</v>
      </c>
      <c r="BX15">
        <f t="shared" ref="BX15" si="208" xml:space="preserve"> (BX14/60)*0.001</f>
        <v>1.1666666666666668E-3</v>
      </c>
      <c r="BY15">
        <f t="shared" ref="BY15" si="209" xml:space="preserve"> (BY14/60)*0.001</f>
        <v>1.1833333333333333E-3</v>
      </c>
      <c r="BZ15">
        <f t="shared" ref="BZ15" si="210" xml:space="preserve"> (BZ14/60)*0.001</f>
        <v>1.1999999999999999E-3</v>
      </c>
      <c r="CA15">
        <f t="shared" ref="CA15" si="211" xml:space="preserve"> (CA14/60)*0.001</f>
        <v>1.2166666666666667E-3</v>
      </c>
      <c r="CB15">
        <f t="shared" ref="CB15" si="212" xml:space="preserve"> (CB14/60)*0.001</f>
        <v>1.2333333333333335E-3</v>
      </c>
      <c r="CC15">
        <f t="shared" ref="CC15" si="213" xml:space="preserve"> (CC14/60)*0.001</f>
        <v>1.25E-3</v>
      </c>
      <c r="CD15">
        <f t="shared" ref="CD15" si="214" xml:space="preserve"> (CD14/60)*0.001</f>
        <v>1.2666666666666666E-3</v>
      </c>
      <c r="CE15">
        <f t="shared" ref="CE15" si="215" xml:space="preserve"> (CE14/60)*0.001</f>
        <v>1.2833333333333334E-3</v>
      </c>
      <c r="CF15">
        <f t="shared" ref="CF15" si="216" xml:space="preserve"> (CF14/60)*0.001</f>
        <v>1.3000000000000002E-3</v>
      </c>
      <c r="CG15">
        <f t="shared" ref="CG15" si="217" xml:space="preserve"> (CG14/60)*0.001</f>
        <v>1.3166666666666667E-3</v>
      </c>
      <c r="CH15">
        <f t="shared" ref="CH15" si="218" xml:space="preserve"> (CH14/60)*0.001</f>
        <v>1.3333333333333333E-3</v>
      </c>
      <c r="CI15">
        <f t="shared" ref="CI15" si="219" xml:space="preserve"> (CI14/60)*0.001</f>
        <v>1.3500000000000001E-3</v>
      </c>
      <c r="CJ15">
        <f t="shared" ref="CJ15" si="220" xml:space="preserve"> (CJ14/60)*0.001</f>
        <v>1.3666666666666666E-3</v>
      </c>
      <c r="CK15">
        <f t="shared" ref="CK15" si="221" xml:space="preserve"> (CK14/60)*0.001</f>
        <v>1.3833333333333334E-3</v>
      </c>
      <c r="CL15">
        <f t="shared" ref="CL15" si="222" xml:space="preserve"> (CL14/60)*0.001</f>
        <v>1.4E-3</v>
      </c>
      <c r="CM15">
        <f t="shared" ref="CM15" si="223" xml:space="preserve"> (CM14/60)*0.001</f>
        <v>1.4166666666666668E-3</v>
      </c>
      <c r="CN15">
        <f t="shared" ref="CN15" si="224" xml:space="preserve"> (CN14/60)*0.001</f>
        <v>1.4333333333333333E-3</v>
      </c>
      <c r="CO15">
        <f t="shared" ref="CO15" si="225" xml:space="preserve"> (CO14/60)*0.001</f>
        <v>1.4499999999999999E-3</v>
      </c>
      <c r="CP15">
        <f t="shared" ref="CP15" si="226" xml:space="preserve"> (CP14/60)*0.001</f>
        <v>1.4666666666666667E-3</v>
      </c>
      <c r="CQ15">
        <f t="shared" ref="CQ15" si="227" xml:space="preserve"> (CQ14/60)*0.001</f>
        <v>1.4833333333333335E-3</v>
      </c>
      <c r="CR15">
        <f t="shared" ref="CR15" si="228" xml:space="preserve"> (CR14/60)*0.001</f>
        <v>1.5E-3</v>
      </c>
      <c r="CS15">
        <f t="shared" ref="CS15" si="229" xml:space="preserve"> (CS14/60)*0.001</f>
        <v>1.5166666666666666E-3</v>
      </c>
      <c r="CT15">
        <f t="shared" ref="CT15" si="230" xml:space="preserve"> (CT14/60)*0.001</f>
        <v>1.5333333333333334E-3</v>
      </c>
      <c r="CU15">
        <f t="shared" ref="CU15" si="231" xml:space="preserve"> (CU14/60)*0.001</f>
        <v>1.5500000000000002E-3</v>
      </c>
      <c r="CV15">
        <f t="shared" ref="CV15" si="232" xml:space="preserve"> (CV14/60)*0.001</f>
        <v>1.5666666666666667E-3</v>
      </c>
      <c r="CW15">
        <f t="shared" ref="CW15" si="233" xml:space="preserve"> (CW14/60)*0.001</f>
        <v>1.5833333333333333E-3</v>
      </c>
      <c r="CX15">
        <f t="shared" ref="CX15" si="234" xml:space="preserve"> (CX14/60)*0.001</f>
        <v>1.6000000000000001E-3</v>
      </c>
      <c r="CY15">
        <f t="shared" ref="CY15" si="235" xml:space="preserve"> (CY14/60)*0.001</f>
        <v>1.6166666666666666E-3</v>
      </c>
      <c r="CZ15">
        <f t="shared" ref="CZ15" si="236" xml:space="preserve"> (CZ14/60)*0.001</f>
        <v>1.6333333333333334E-3</v>
      </c>
      <c r="DA15">
        <f t="shared" ref="DA15" si="237" xml:space="preserve"> (DA14/60)*0.001</f>
        <v>1.65E-3</v>
      </c>
      <c r="DB15">
        <f t="shared" ref="DB15" si="238" xml:space="preserve"> (DB14/60)*0.001</f>
        <v>1.6666666666666668E-3</v>
      </c>
      <c r="DC15">
        <f t="shared" ref="DC15" si="239" xml:space="preserve"> (DC14/60)*0.001</f>
        <v>1.6833333333333333E-3</v>
      </c>
      <c r="DD15">
        <f t="shared" ref="DD15" si="240" xml:space="preserve"> (DD14/60)*0.001</f>
        <v>1.6999999999999999E-3</v>
      </c>
      <c r="DE15">
        <f t="shared" ref="DE15" si="241" xml:space="preserve"> (DE14/60)*0.001</f>
        <v>1.7166666666666667E-3</v>
      </c>
      <c r="DF15">
        <f t="shared" ref="DF15" si="242" xml:space="preserve"> (DF14/60)*0.001</f>
        <v>1.7333333333333335E-3</v>
      </c>
      <c r="DG15">
        <f t="shared" ref="DG15" si="243" xml:space="preserve"> (DG14/60)*0.001</f>
        <v>1.75E-3</v>
      </c>
      <c r="DH15">
        <f t="shared" ref="DH15" si="244" xml:space="preserve"> (DH14/60)*0.001</f>
        <v>1.7666666666666666E-3</v>
      </c>
      <c r="DI15">
        <f t="shared" ref="DI15" si="245" xml:space="preserve"> (DI14/60)*0.001</f>
        <v>1.7833333333333334E-3</v>
      </c>
      <c r="DJ15">
        <f t="shared" ref="DJ15" si="246" xml:space="preserve"> (DJ14/60)*0.001</f>
        <v>1.8000000000000002E-3</v>
      </c>
      <c r="DK15">
        <f t="shared" ref="DK15" si="247" xml:space="preserve"> (DK14/60)*0.001</f>
        <v>1.8166666666666667E-3</v>
      </c>
      <c r="DL15">
        <f t="shared" ref="DL15" si="248" xml:space="preserve"> (DL14/60)*0.001</f>
        <v>1.8333333333333333E-3</v>
      </c>
      <c r="DM15">
        <f t="shared" ref="DM15" si="249" xml:space="preserve"> (DM14/60)*0.001</f>
        <v>1.8500000000000001E-3</v>
      </c>
      <c r="DN15">
        <f t="shared" ref="DN15" si="250" xml:space="preserve"> (DN14/60)*0.001</f>
        <v>1.8666666666666666E-3</v>
      </c>
      <c r="DO15">
        <f t="shared" ref="DO15" si="251" xml:space="preserve"> (DO14/60)*0.001</f>
        <v>1.8833333333333334E-3</v>
      </c>
      <c r="DP15">
        <f t="shared" ref="DP15" si="252" xml:space="preserve"> (DP14/60)*0.001</f>
        <v>1.9E-3</v>
      </c>
      <c r="DQ15">
        <f t="shared" ref="DQ15" si="253" xml:space="preserve"> (DQ14/60)*0.001</f>
        <v>1.9166666666666668E-3</v>
      </c>
      <c r="DR15">
        <f t="shared" ref="DR15" si="254" xml:space="preserve"> (DR14/60)*0.001</f>
        <v>1.9333333333333333E-3</v>
      </c>
      <c r="DS15">
        <f t="shared" ref="DS15" si="255" xml:space="preserve"> (DS14/60)*0.001</f>
        <v>1.9499999999999999E-3</v>
      </c>
      <c r="DT15">
        <f t="shared" ref="DT15" si="256" xml:space="preserve"> (DT14/60)*0.001</f>
        <v>1.9666666666666665E-3</v>
      </c>
      <c r="DU15">
        <f t="shared" ref="DU15" si="257" xml:space="preserve"> (DU14/60)*0.001</f>
        <v>1.9833333333333335E-3</v>
      </c>
      <c r="DV15">
        <f t="shared" ref="DV15" si="258" xml:space="preserve"> (DV14/60)*0.001</f>
        <v>2E-3</v>
      </c>
      <c r="DW15">
        <f t="shared" ref="DW15" si="259" xml:space="preserve"> (DW14/60)*0.001</f>
        <v>2.0166666666666666E-3</v>
      </c>
      <c r="DX15">
        <f t="shared" ref="DX15" si="260" xml:space="preserve"> (DX14/60)*0.001</f>
        <v>2.0333333333333332E-3</v>
      </c>
      <c r="DY15">
        <f t="shared" ref="DY15" si="261" xml:space="preserve"> (DY14/60)*0.001</f>
        <v>2.0499999999999997E-3</v>
      </c>
      <c r="DZ15">
        <f t="shared" ref="DZ15" si="262" xml:space="preserve"> (DZ14/60)*0.001</f>
        <v>2.0666666666666667E-3</v>
      </c>
      <c r="EA15">
        <f t="shared" ref="EA15" si="263" xml:space="preserve"> (EA14/60)*0.001</f>
        <v>2.0833333333333337E-3</v>
      </c>
      <c r="EB15">
        <f t="shared" ref="EB15" si="264" xml:space="preserve"> (EB14/60)*0.001</f>
        <v>2.1000000000000003E-3</v>
      </c>
      <c r="EC15">
        <f t="shared" ref="EC15" si="265" xml:space="preserve"> (EC14/60)*0.001</f>
        <v>2.1166666666666669E-3</v>
      </c>
      <c r="ED15">
        <f t="shared" ref="ED15" si="266" xml:space="preserve"> (ED14/60)*0.001</f>
        <v>2.1333333333333334E-3</v>
      </c>
      <c r="EE15">
        <f t="shared" ref="EE15" si="267" xml:space="preserve"> (EE14/60)*0.001</f>
        <v>2.15E-3</v>
      </c>
      <c r="EF15">
        <f t="shared" ref="EF15" si="268" xml:space="preserve"> (EF14/60)*0.001</f>
        <v>2.1666666666666666E-3</v>
      </c>
      <c r="EG15">
        <f t="shared" ref="EG15" si="269" xml:space="preserve"> (EG14/60)*0.001</f>
        <v>2.1833333333333331E-3</v>
      </c>
      <c r="EH15">
        <f t="shared" ref="EH15" si="270" xml:space="preserve"> (EH14/60)*0.001</f>
        <v>2.2000000000000001E-3</v>
      </c>
      <c r="EI15">
        <f t="shared" ref="EI15" si="271" xml:space="preserve"> (EI14/60)*0.001</f>
        <v>2.2166666666666667E-3</v>
      </c>
      <c r="EJ15">
        <f t="shared" ref="EJ15" si="272" xml:space="preserve"> (EJ14/60)*0.001</f>
        <v>2.2333333333333333E-3</v>
      </c>
      <c r="EK15">
        <f t="shared" ref="EK15" si="273" xml:space="preserve"> (EK14/60)*0.001</f>
        <v>2.2500000000000003E-3</v>
      </c>
      <c r="EL15">
        <f t="shared" ref="EL15" si="274" xml:space="preserve"> (EL14/60)*0.001</f>
        <v>2.2666666666666668E-3</v>
      </c>
      <c r="EM15">
        <f t="shared" ref="EM15" si="275" xml:space="preserve"> (EM14/60)*0.001</f>
        <v>2.2833333333333334E-3</v>
      </c>
      <c r="EN15">
        <f t="shared" ref="EN15" si="276" xml:space="preserve"> (EN14/60)*0.001</f>
        <v>2.3E-3</v>
      </c>
      <c r="EO15">
        <f t="shared" ref="EO15" si="277" xml:space="preserve"> (EO14/60)*0.001</f>
        <v>2.316666666666667E-3</v>
      </c>
      <c r="EP15">
        <f t="shared" ref="EP15" si="278" xml:space="preserve"> (EP14/60)*0.001</f>
        <v>2.3333333333333335E-3</v>
      </c>
      <c r="EQ15">
        <f t="shared" ref="EQ15" si="279" xml:space="preserve"> (EQ14/60)*0.001</f>
        <v>2.3500000000000001E-3</v>
      </c>
      <c r="ER15">
        <f t="shared" ref="ER15" si="280" xml:space="preserve"> (ER14/60)*0.001</f>
        <v>2.3666666666666667E-3</v>
      </c>
      <c r="ES15">
        <f t="shared" ref="ES15" si="281" xml:space="preserve"> (ES14/60)*0.001</f>
        <v>2.3833333333333332E-3</v>
      </c>
      <c r="ET15">
        <f t="shared" ref="ET15" si="282" xml:space="preserve"> (ET14/60)*0.001</f>
        <v>2.3999999999999998E-3</v>
      </c>
      <c r="EU15">
        <f t="shared" ref="EU15" si="283" xml:space="preserve"> (EU14/60)*0.001</f>
        <v>2.4166666666666664E-3</v>
      </c>
      <c r="EV15">
        <f t="shared" ref="EV15" si="284" xml:space="preserve"> (EV14/60)*0.001</f>
        <v>2.4333333333333334E-3</v>
      </c>
      <c r="EW15">
        <f t="shared" ref="EW15" si="285" xml:space="preserve"> (EW14/60)*0.001</f>
        <v>2.4500000000000004E-3</v>
      </c>
      <c r="EX15">
        <f t="shared" ref="EX15" si="286" xml:space="preserve"> (EX14/60)*0.001</f>
        <v>2.4666666666666669E-3</v>
      </c>
      <c r="EY15">
        <f t="shared" ref="EY15" si="287" xml:space="preserve"> (EY14/60)*0.001</f>
        <v>2.4833333333333335E-3</v>
      </c>
      <c r="EZ15">
        <f t="shared" ref="EZ15" si="288" xml:space="preserve"> (EZ14/60)*0.001</f>
        <v>2.5000000000000001E-3</v>
      </c>
      <c r="FA15">
        <f t="shared" ref="FA15" si="289" xml:space="preserve"> (FA14/60)*0.001</f>
        <v>2.5166666666666666E-3</v>
      </c>
      <c r="FB15">
        <f t="shared" ref="FB15" si="290" xml:space="preserve"> (FB14/60)*0.001</f>
        <v>2.5333333333333332E-3</v>
      </c>
      <c r="FC15">
        <f t="shared" ref="FC15" si="291" xml:space="preserve"> (FC14/60)*0.001</f>
        <v>2.5499999999999997E-3</v>
      </c>
      <c r="FD15">
        <f t="shared" ref="FD15" si="292" xml:space="preserve"> (FD14/60)*0.001</f>
        <v>2.5666666666666667E-3</v>
      </c>
      <c r="FE15">
        <f t="shared" ref="FE15" si="293" xml:space="preserve"> (FE14/60)*0.001</f>
        <v>2.5833333333333337E-3</v>
      </c>
      <c r="FF15">
        <f t="shared" ref="FF15" si="294" xml:space="preserve"> (FF14/60)*0.001</f>
        <v>2.6000000000000003E-3</v>
      </c>
      <c r="FG15">
        <f t="shared" ref="FG15" si="295" xml:space="preserve"> (FG14/60)*0.001</f>
        <v>2.6166666666666669E-3</v>
      </c>
      <c r="FH15">
        <f t="shared" ref="FH15" si="296" xml:space="preserve"> (FH14/60)*0.001</f>
        <v>2.6333333333333334E-3</v>
      </c>
      <c r="FI15">
        <f t="shared" ref="FI15" si="297" xml:space="preserve"> (FI14/60)*0.001</f>
        <v>2.65E-3</v>
      </c>
      <c r="FJ15">
        <f t="shared" ref="FJ15" si="298" xml:space="preserve"> (FJ14/60)*0.001</f>
        <v>2.6666666666666666E-3</v>
      </c>
      <c r="FK15">
        <f t="shared" ref="FK15" si="299" xml:space="preserve"> (FK14/60)*0.001</f>
        <v>2.6833333333333331E-3</v>
      </c>
      <c r="FL15">
        <f t="shared" ref="FL15" si="300" xml:space="preserve"> (FL14/60)*0.001</f>
        <v>2.7000000000000001E-3</v>
      </c>
      <c r="FM15">
        <f t="shared" ref="FM15" si="301" xml:space="preserve"> (FM14/60)*0.001</f>
        <v>2.7166666666666667E-3</v>
      </c>
      <c r="FN15">
        <f t="shared" ref="FN15" si="302" xml:space="preserve"> (FN14/60)*0.001</f>
        <v>2.7333333333333333E-3</v>
      </c>
      <c r="FO15">
        <f t="shared" ref="FO15" si="303" xml:space="preserve"> (FO14/60)*0.001</f>
        <v>2.7499999999999998E-3</v>
      </c>
      <c r="FP15">
        <f t="shared" ref="FP15" si="304" xml:space="preserve"> (FP14/60)*0.001</f>
        <v>2.7666666666666668E-3</v>
      </c>
      <c r="FQ15">
        <f t="shared" ref="FQ15" si="305" xml:space="preserve"> (FQ14/60)*0.001</f>
        <v>2.7833333333333334E-3</v>
      </c>
      <c r="FR15">
        <f t="shared" ref="FR15" si="306" xml:space="preserve"> (FR14/60)*0.001</f>
        <v>2.8E-3</v>
      </c>
      <c r="FS15">
        <f t="shared" ref="FS15" si="307" xml:space="preserve"> (FS14/60)*0.001</f>
        <v>2.816666666666667E-3</v>
      </c>
      <c r="FT15">
        <f t="shared" ref="FT15" si="308" xml:space="preserve"> (FT14/60)*0.001</f>
        <v>2.8333333333333335E-3</v>
      </c>
      <c r="FU15">
        <f t="shared" ref="FU15" si="309" xml:space="preserve"> (FU14/60)*0.001</f>
        <v>2.8500000000000001E-3</v>
      </c>
      <c r="FV15">
        <f t="shared" ref="FV15" si="310" xml:space="preserve"> (FV14/60)*0.001</f>
        <v>2.8666666666666667E-3</v>
      </c>
      <c r="FW15">
        <f t="shared" ref="FW15" si="311" xml:space="preserve"> (FW14/60)*0.001</f>
        <v>2.8833333333333332E-3</v>
      </c>
      <c r="FX15">
        <f t="shared" ref="FX15" si="312" xml:space="preserve"> (FX14/60)*0.001</f>
        <v>2.8999999999999998E-3</v>
      </c>
      <c r="FY15">
        <f t="shared" ref="FY15" si="313" xml:space="preserve"> (FY14/60)*0.001</f>
        <v>2.9166666666666664E-3</v>
      </c>
      <c r="FZ15">
        <f t="shared" ref="FZ15" si="314" xml:space="preserve"> (FZ14/60)*0.001</f>
        <v>2.9333333333333334E-3</v>
      </c>
      <c r="GA15">
        <f t="shared" ref="GA15" si="315" xml:space="preserve"> (GA14/60)*0.001</f>
        <v>2.9500000000000004E-3</v>
      </c>
    </row>
    <row r="16" spans="2:183" x14ac:dyDescent="0.25">
      <c r="E16" s="2" t="s">
        <v>28</v>
      </c>
      <c r="G16">
        <f>(6*$F6*G15)/($M7*$J8)</f>
        <v>0.34722222222222221</v>
      </c>
      <c r="H16">
        <f t="shared" ref="H16:Z16" si="316">(6*$F6*H15)/($M7*$J8)</f>
        <v>0.69444444444444442</v>
      </c>
      <c r="I16">
        <f t="shared" si="316"/>
        <v>1.0416666666666667</v>
      </c>
      <c r="J16">
        <f t="shared" si="316"/>
        <v>1.3888888888888888</v>
      </c>
      <c r="K16">
        <f t="shared" si="316"/>
        <v>1.7361111111111109</v>
      </c>
      <c r="L16">
        <f t="shared" si="316"/>
        <v>2.0833333333333335</v>
      </c>
      <c r="M16">
        <f t="shared" si="316"/>
        <v>2.4305555555555554</v>
      </c>
      <c r="N16">
        <f t="shared" si="316"/>
        <v>2.7777777777777777</v>
      </c>
      <c r="O16">
        <f t="shared" si="316"/>
        <v>3.1249999999999996</v>
      </c>
      <c r="P16">
        <f t="shared" si="316"/>
        <v>3.4722222222222219</v>
      </c>
      <c r="Q16">
        <f t="shared" si="316"/>
        <v>3.8194444444444442</v>
      </c>
      <c r="R16">
        <f t="shared" si="316"/>
        <v>4.166666666666667</v>
      </c>
      <c r="S16">
        <f t="shared" si="316"/>
        <v>4.5138888888888893</v>
      </c>
      <c r="T16">
        <f t="shared" si="316"/>
        <v>4.8611111111111107</v>
      </c>
      <c r="U16">
        <f t="shared" si="316"/>
        <v>5.2083333333333339</v>
      </c>
      <c r="V16">
        <f t="shared" si="316"/>
        <v>5.5555555555555554</v>
      </c>
      <c r="W16">
        <f t="shared" si="316"/>
        <v>5.9027777777777777</v>
      </c>
      <c r="X16">
        <f t="shared" si="316"/>
        <v>6.2499999999999991</v>
      </c>
      <c r="Y16">
        <f t="shared" si="316"/>
        <v>6.5972222222222214</v>
      </c>
      <c r="Z16">
        <f t="shared" si="316"/>
        <v>6.9444444444444438</v>
      </c>
      <c r="AA16">
        <f t="shared" ref="AA16" si="317">(6*$F6*AA15)/($M7*$J8)</f>
        <v>7.2916666666666661</v>
      </c>
      <c r="AB16">
        <f t="shared" ref="AB16" si="318">(6*$F6*AB15)/($M7*$J8)</f>
        <v>7.6388888888888884</v>
      </c>
      <c r="AC16">
        <f t="shared" ref="AC16" si="319">(6*$F6*AC15)/($M7*$J8)</f>
        <v>7.9861111111111116</v>
      </c>
      <c r="AD16">
        <f t="shared" ref="AD16" si="320">(6*$F6*AD15)/($M7*$J8)</f>
        <v>8.3333333333333339</v>
      </c>
      <c r="AE16">
        <f t="shared" ref="AE16" si="321">(6*$F6*AE15)/($M7*$J8)</f>
        <v>8.6805555555555554</v>
      </c>
      <c r="AF16">
        <f t="shared" ref="AF16" si="322">(6*$F6*AF15)/($M7*$J8)</f>
        <v>9.0277777777777786</v>
      </c>
      <c r="AG16">
        <f t="shared" ref="AG16" si="323">(6*$F6*AG15)/($M7*$J8)</f>
        <v>9.3750000000000018</v>
      </c>
      <c r="AH16">
        <f t="shared" ref="AH16" si="324">(6*$F6*AH15)/($M7*$J8)</f>
        <v>9.7222222222222214</v>
      </c>
      <c r="AI16">
        <f t="shared" ref="AI16" si="325">(6*$F6*AI15)/($M7*$J8)</f>
        <v>10.069444444444445</v>
      </c>
      <c r="AJ16">
        <f t="shared" ref="AJ16" si="326">(6*$F6*AJ15)/($M7*$J8)</f>
        <v>10.416666666666668</v>
      </c>
      <c r="AK16">
        <f t="shared" ref="AK16" si="327">(6*$F6*AK15)/($M7*$J8)</f>
        <v>10.763888888888889</v>
      </c>
      <c r="AL16">
        <f t="shared" ref="AL16" si="328">(6*$F6*AL15)/($M7*$J8)</f>
        <v>11.111111111111111</v>
      </c>
      <c r="AM16">
        <f t="shared" ref="AM16" si="329">(6*$F6*AM15)/($M7*$J8)</f>
        <v>11.458333333333334</v>
      </c>
      <c r="AN16">
        <f t="shared" ref="AN16" si="330">(6*$F6*AN15)/($M7*$J8)</f>
        <v>11.805555555555555</v>
      </c>
      <c r="AO16">
        <f t="shared" ref="AO16" si="331">(6*$F6*AO15)/($M7*$J8)</f>
        <v>12.152777777777779</v>
      </c>
      <c r="AP16">
        <f t="shared" ref="AP16" si="332">(6*$F6*AP15)/($M7*$J8)</f>
        <v>12.499999999999998</v>
      </c>
      <c r="AQ16">
        <f t="shared" ref="AQ16" si="333">(6*$F6*AQ15)/($M7*$J8)</f>
        <v>12.847222222222225</v>
      </c>
      <c r="AR16">
        <f t="shared" ref="AR16" si="334">(6*$F6*AR15)/($M7*$J8)</f>
        <v>13.194444444444443</v>
      </c>
      <c r="AS16">
        <f t="shared" ref="AS16" si="335">(6*$F6*AS15)/($M7*$J8)</f>
        <v>13.54166666666667</v>
      </c>
      <c r="AT16">
        <f t="shared" ref="AT16" si="336">(6*$F6*AT15)/($M7*$J8)</f>
        <v>13.888888888888888</v>
      </c>
      <c r="AU16">
        <f t="shared" ref="AU16" si="337">(6*$F6*AU15)/($M7*$J8)</f>
        <v>14.236111111111111</v>
      </c>
      <c r="AV16">
        <f t="shared" ref="AV16" si="338">(6*$F6*AV15)/($M7*$J8)</f>
        <v>14.583333333333332</v>
      </c>
      <c r="AW16">
        <f t="shared" ref="AW16" si="339">(6*$F6*AW15)/($M7*$J8)</f>
        <v>14.930555555555557</v>
      </c>
      <c r="AX16">
        <f t="shared" ref="AX16" si="340">(6*$F6*AX15)/($M7*$J8)</f>
        <v>15.277777777777777</v>
      </c>
      <c r="AY16">
        <f t="shared" ref="AY16" si="341">(6*$F6*AY15)/($M7*$J8)</f>
        <v>15.624999999999998</v>
      </c>
      <c r="AZ16">
        <f t="shared" ref="AZ16" si="342">(6*$F6*AZ15)/($M7*$J8)</f>
        <v>15.972222222222223</v>
      </c>
      <c r="BA16">
        <f t="shared" ref="BA16" si="343">(6*$F6*BA15)/($M7*$J8)</f>
        <v>16.319444444444443</v>
      </c>
      <c r="BB16">
        <f t="shared" ref="BB16" si="344">(6*$F6*BB15)/($M7*$J8)</f>
        <v>16.666666666666668</v>
      </c>
      <c r="BC16">
        <f t="shared" ref="BC16" si="345">(6*$F6*BC15)/($M7*$J8)</f>
        <v>17.013888888888889</v>
      </c>
      <c r="BD16">
        <f t="shared" ref="BD16" si="346">(6*$F6*BD15)/($M7*$J8)</f>
        <v>17.361111111111111</v>
      </c>
      <c r="BE16">
        <f t="shared" ref="BE16" si="347">(6*$F6*BE15)/($M7*$J8)</f>
        <v>17.708333333333332</v>
      </c>
      <c r="BF16">
        <f t="shared" ref="BF16" si="348">(6*$F6*BF15)/($M7*$J8)</f>
        <v>18.055555555555557</v>
      </c>
      <c r="BG16">
        <f t="shared" ref="BG16" si="349">(6*$F6*BG15)/($M7*$J8)</f>
        <v>18.402777777777775</v>
      </c>
      <c r="BH16">
        <f t="shared" ref="BH16" si="350">(6*$F6*BH15)/($M7*$J8)</f>
        <v>18.750000000000004</v>
      </c>
      <c r="BI16">
        <f t="shared" ref="BI16" si="351">(6*$F6*BI15)/($M7*$J8)</f>
        <v>19.097222222222221</v>
      </c>
      <c r="BJ16">
        <f t="shared" ref="BJ16" si="352">(6*$F6*BJ15)/($M7*$J8)</f>
        <v>19.444444444444443</v>
      </c>
      <c r="BK16">
        <f t="shared" ref="BK16" si="353">(6*$F6*BK15)/($M7*$J8)</f>
        <v>19.791666666666664</v>
      </c>
      <c r="BL16">
        <f t="shared" ref="BL16" si="354">(6*$F6*BL15)/($M7*$J8)</f>
        <v>20.138888888888889</v>
      </c>
      <c r="BM16">
        <f t="shared" ref="BM16" si="355">(6*$F6*BM15)/($M7*$J8)</f>
        <v>20.486111111111107</v>
      </c>
      <c r="BN16">
        <f t="shared" ref="BN16" si="356">(6*$F6*BN15)/($M7*$J8)</f>
        <v>20.833333333333336</v>
      </c>
      <c r="BO16">
        <f t="shared" ref="BO16" si="357">(6*$F6*BO15)/($M7*$J8)</f>
        <v>21.180555555555554</v>
      </c>
      <c r="BP16">
        <f t="shared" ref="BP16" si="358">(6*$F6*BP15)/($M7*$J8)</f>
        <v>21.527777777777779</v>
      </c>
      <c r="BQ16">
        <f t="shared" ref="BQ16" si="359">(6*$F6*BQ15)/($M7*$J8)</f>
        <v>21.875000000000004</v>
      </c>
      <c r="BR16">
        <f t="shared" ref="BR16" si="360">(6*$F6*BR15)/($M7*$J8)</f>
        <v>22.222222222222221</v>
      </c>
      <c r="BS16">
        <f t="shared" ref="BS16" si="361">(6*$F6*BS15)/($M7*$J8)</f>
        <v>22.569444444444443</v>
      </c>
      <c r="BT16">
        <f t="shared" ref="BT16" si="362">(6*$F6*BT15)/($M7*$J8)</f>
        <v>22.916666666666668</v>
      </c>
      <c r="BU16">
        <f t="shared" ref="BU16" si="363">(6*$F6*BU15)/($M7*$J8)</f>
        <v>23.263888888888886</v>
      </c>
      <c r="BV16">
        <f t="shared" ref="BV16" si="364">(6*$F6*BV15)/($M7*$J8)</f>
        <v>23.611111111111111</v>
      </c>
      <c r="BW16">
        <f t="shared" ref="BW16" si="365">(6*$F6*BW15)/($M7*$J8)</f>
        <v>23.958333333333332</v>
      </c>
      <c r="BX16">
        <f t="shared" ref="BX16" si="366">(6*$F6*BX15)/($M7*$J8)</f>
        <v>24.305555555555557</v>
      </c>
      <c r="BY16">
        <f t="shared" ref="BY16" si="367">(6*$F6*BY15)/($M7*$J8)</f>
        <v>24.652777777777775</v>
      </c>
      <c r="BZ16">
        <f t="shared" ref="BZ16" si="368">(6*$F6*BZ15)/($M7*$J8)</f>
        <v>24.999999999999996</v>
      </c>
      <c r="CA16">
        <f t="shared" ref="CA16" si="369">(6*$F6*CA15)/($M7*$J8)</f>
        <v>25.347222222222221</v>
      </c>
      <c r="CB16">
        <f t="shared" ref="CB16" si="370">(6*$F6*CB15)/($M7*$J8)</f>
        <v>25.69444444444445</v>
      </c>
      <c r="CC16">
        <f t="shared" ref="CC16" si="371">(6*$F6*CC15)/($M7*$J8)</f>
        <v>26.041666666666664</v>
      </c>
      <c r="CD16">
        <f t="shared" ref="CD16" si="372">(6*$F6*CD15)/($M7*$J8)</f>
        <v>26.388888888888886</v>
      </c>
      <c r="CE16">
        <f t="shared" ref="CE16" si="373">(6*$F6*CE15)/($M7*$J8)</f>
        <v>26.736111111111111</v>
      </c>
      <c r="CF16">
        <f t="shared" ref="CF16" si="374">(6*$F6*CF15)/($M7*$J8)</f>
        <v>27.083333333333339</v>
      </c>
      <c r="CG16">
        <f t="shared" ref="CG16" si="375">(6*$F6*CG15)/($M7*$J8)</f>
        <v>27.430555555555554</v>
      </c>
      <c r="CH16">
        <f t="shared" ref="CH16" si="376">(6*$F6*CH15)/($M7*$J8)</f>
        <v>27.777777777777775</v>
      </c>
      <c r="CI16">
        <f t="shared" ref="CI16" si="377">(6*$F6*CI15)/($M7*$J8)</f>
        <v>28.125</v>
      </c>
      <c r="CJ16">
        <f t="shared" ref="CJ16" si="378">(6*$F6*CJ15)/($M7*$J8)</f>
        <v>28.472222222222221</v>
      </c>
      <c r="CK16">
        <f t="shared" ref="CK16" si="379">(6*$F6*CK15)/($M7*$J8)</f>
        <v>28.819444444444443</v>
      </c>
      <c r="CL16">
        <f t="shared" ref="CL16" si="380">(6*$F6*CL15)/($M7*$J8)</f>
        <v>29.166666666666664</v>
      </c>
      <c r="CM16">
        <f t="shared" ref="CM16" si="381">(6*$F6*CM15)/($M7*$J8)</f>
        <v>29.513888888888893</v>
      </c>
      <c r="CN16">
        <f t="shared" ref="CN16" si="382">(6*$F6*CN15)/($M7*$J8)</f>
        <v>29.861111111111114</v>
      </c>
      <c r="CO16">
        <f t="shared" ref="CO16" si="383">(6*$F6*CO15)/($M7*$J8)</f>
        <v>30.208333333333329</v>
      </c>
      <c r="CP16">
        <f t="shared" ref="CP16" si="384">(6*$F6*CP15)/($M7*$J8)</f>
        <v>30.555555555555554</v>
      </c>
      <c r="CQ16">
        <f t="shared" ref="CQ16" si="385">(6*$F6*CQ15)/($M7*$J8)</f>
        <v>30.902777777777782</v>
      </c>
      <c r="CR16">
        <f t="shared" ref="CR16" si="386">(6*$F6*CR15)/($M7*$J8)</f>
        <v>31.249999999999996</v>
      </c>
      <c r="CS16">
        <f t="shared" ref="CS16" si="387">(6*$F6*CS15)/($M7*$J8)</f>
        <v>31.597222222222218</v>
      </c>
      <c r="CT16">
        <f t="shared" ref="CT16" si="388">(6*$F6*CT15)/($M7*$J8)</f>
        <v>31.944444444444446</v>
      </c>
      <c r="CU16">
        <f t="shared" ref="CU16" si="389">(6*$F6*CU15)/($M7*$J8)</f>
        <v>32.291666666666671</v>
      </c>
      <c r="CV16">
        <f t="shared" ref="CV16" si="390">(6*$F6*CV15)/($M7*$J8)</f>
        <v>32.638888888888886</v>
      </c>
      <c r="CW16">
        <f t="shared" ref="CW16" si="391">(6*$F6*CW15)/($M7*$J8)</f>
        <v>32.986111111111107</v>
      </c>
      <c r="CX16">
        <f t="shared" ref="CX16" si="392">(6*$F6*CX15)/($M7*$J8)</f>
        <v>33.333333333333336</v>
      </c>
      <c r="CY16">
        <f t="shared" ref="CY16" si="393">(6*$F6*CY15)/($M7*$J8)</f>
        <v>33.680555555555557</v>
      </c>
      <c r="CZ16">
        <f t="shared" ref="CZ16" si="394">(6*$F6*CZ15)/($M7*$J8)</f>
        <v>34.027777777777779</v>
      </c>
      <c r="DA16">
        <f t="shared" ref="DA16" si="395">(6*$F6*DA15)/($M7*$J8)</f>
        <v>34.375</v>
      </c>
      <c r="DB16">
        <f t="shared" ref="DB16" si="396">(6*$F6*DB15)/($M7*$J8)</f>
        <v>34.722222222222221</v>
      </c>
      <c r="DC16">
        <f t="shared" ref="DC16" si="397">(6*$F6*DC15)/($M7*$J8)</f>
        <v>35.069444444444443</v>
      </c>
      <c r="DD16">
        <f t="shared" ref="DD16" si="398">(6*$F6*DD15)/($M7*$J8)</f>
        <v>35.416666666666664</v>
      </c>
      <c r="DE16">
        <f t="shared" ref="DE16" si="399">(6*$F6*DE15)/($M7*$J8)</f>
        <v>35.763888888888886</v>
      </c>
      <c r="DF16">
        <f t="shared" ref="DF16" si="400">(6*$F6*DF15)/($M7*$J8)</f>
        <v>36.111111111111114</v>
      </c>
      <c r="DG16">
        <f t="shared" ref="DG16" si="401">(6*$F6*DG15)/($M7*$J8)</f>
        <v>36.458333333333336</v>
      </c>
      <c r="DH16">
        <f t="shared" ref="DH16" si="402">(6*$F6*DH15)/($M7*$J8)</f>
        <v>36.80555555555555</v>
      </c>
      <c r="DI16">
        <f t="shared" ref="DI16" si="403">(6*$F6*DI15)/($M7*$J8)</f>
        <v>37.152777777777779</v>
      </c>
      <c r="DJ16">
        <f t="shared" ref="DJ16" si="404">(6*$F6*DJ15)/($M7*$J8)</f>
        <v>37.500000000000007</v>
      </c>
      <c r="DK16">
        <f t="shared" ref="DK16" si="405">(6*$F6*DK15)/($M7*$J8)</f>
        <v>37.847222222222229</v>
      </c>
      <c r="DL16">
        <f t="shared" ref="DL16" si="406">(6*$F6*DL15)/($M7*$J8)</f>
        <v>38.194444444444443</v>
      </c>
      <c r="DM16">
        <f t="shared" ref="DM16" si="407">(6*$F6*DM15)/($M7*$J8)</f>
        <v>38.541666666666664</v>
      </c>
      <c r="DN16">
        <f t="shared" ref="DN16" si="408">(6*$F6*DN15)/($M7*$J8)</f>
        <v>38.888888888888886</v>
      </c>
      <c r="DO16">
        <f t="shared" ref="DO16" si="409">(6*$F6*DO15)/($M7*$J8)</f>
        <v>39.236111111111107</v>
      </c>
      <c r="DP16">
        <f t="shared" ref="DP16" si="410">(6*$F6*DP15)/($M7*$J8)</f>
        <v>39.583333333333329</v>
      </c>
      <c r="DQ16">
        <f t="shared" ref="DQ16" si="411">(6*$F6*DQ15)/($M7*$J8)</f>
        <v>39.930555555555557</v>
      </c>
      <c r="DR16">
        <f t="shared" ref="DR16" si="412">(6*$F6*DR15)/($M7*$J8)</f>
        <v>40.277777777777779</v>
      </c>
      <c r="DS16">
        <f t="shared" ref="DS16" si="413">(6*$F6*DS15)/($M7*$J8)</f>
        <v>40.624999999999993</v>
      </c>
      <c r="DT16">
        <f t="shared" ref="DT16" si="414">(6*$F6*DT15)/($M7*$J8)</f>
        <v>40.972222222222214</v>
      </c>
      <c r="DU16">
        <f t="shared" ref="DU16" si="415">(6*$F6*DU15)/($M7*$J8)</f>
        <v>41.31944444444445</v>
      </c>
      <c r="DV16">
        <f t="shared" ref="DV16" si="416">(6*$F6*DV15)/($M7*$J8)</f>
        <v>41.666666666666671</v>
      </c>
      <c r="DW16">
        <f t="shared" ref="DW16" si="417">(6*$F6*DW15)/($M7*$J8)</f>
        <v>42.013888888888886</v>
      </c>
      <c r="DX16">
        <f t="shared" ref="DX16" si="418">(6*$F6*DX15)/($M7*$J8)</f>
        <v>42.361111111111107</v>
      </c>
      <c r="DY16">
        <f t="shared" ref="DY16" si="419">(6*$F6*DY15)/($M7*$J8)</f>
        <v>42.708333333333329</v>
      </c>
      <c r="DZ16">
        <f t="shared" ref="DZ16" si="420">(6*$F6*DZ15)/($M7*$J8)</f>
        <v>43.055555555555557</v>
      </c>
      <c r="EA16">
        <f t="shared" ref="EA16" si="421">(6*$F6*EA15)/($M7*$J8)</f>
        <v>43.402777777777786</v>
      </c>
      <c r="EB16">
        <f t="shared" ref="EB16" si="422">(6*$F6*EB15)/($M7*$J8)</f>
        <v>43.750000000000007</v>
      </c>
      <c r="EC16">
        <f t="shared" ref="EC16" si="423">(6*$F6*EC15)/($M7*$J8)</f>
        <v>44.097222222222221</v>
      </c>
      <c r="ED16">
        <f t="shared" ref="ED16" si="424">(6*$F6*ED15)/($M7*$J8)</f>
        <v>44.444444444444443</v>
      </c>
      <c r="EE16">
        <f t="shared" ref="EE16" si="425">(6*$F6*EE15)/($M7*$J8)</f>
        <v>44.791666666666664</v>
      </c>
      <c r="EF16">
        <f t="shared" ref="EF16" si="426">(6*$F6*EF15)/($M7*$J8)</f>
        <v>45.138888888888886</v>
      </c>
      <c r="EG16">
        <f t="shared" ref="EG16" si="427">(6*$F6*EG15)/($M7*$J8)</f>
        <v>45.486111111111107</v>
      </c>
      <c r="EH16">
        <f t="shared" ref="EH16" si="428">(6*$F6*EH15)/($M7*$J8)</f>
        <v>45.833333333333336</v>
      </c>
      <c r="EI16">
        <f t="shared" ref="EI16" si="429">(6*$F6*EI15)/($M7*$J8)</f>
        <v>46.180555555555557</v>
      </c>
      <c r="EJ16">
        <f t="shared" ref="EJ16" si="430">(6*$F6*EJ15)/($M7*$J8)</f>
        <v>46.527777777777771</v>
      </c>
      <c r="EK16">
        <f t="shared" ref="EK16" si="431">(6*$F6*EK15)/($M7*$J8)</f>
        <v>46.875</v>
      </c>
      <c r="EL16">
        <f t="shared" ref="EL16" si="432">(6*$F6*EL15)/($M7*$J8)</f>
        <v>47.222222222222221</v>
      </c>
      <c r="EM16">
        <f t="shared" ref="EM16" si="433">(6*$F6*EM15)/($M7*$J8)</f>
        <v>47.569444444444443</v>
      </c>
      <c r="EN16">
        <f t="shared" ref="EN16" si="434">(6*$F6*EN15)/($M7*$J8)</f>
        <v>47.916666666666664</v>
      </c>
      <c r="EO16">
        <f t="shared" ref="EO16" si="435">(6*$F6*EO15)/($M7*$J8)</f>
        <v>48.263888888888893</v>
      </c>
      <c r="EP16">
        <f t="shared" ref="EP16" si="436">(6*$F6*EP15)/($M7*$J8)</f>
        <v>48.611111111111114</v>
      </c>
      <c r="EQ16">
        <f t="shared" ref="EQ16" si="437">(6*$F6*EQ15)/($M7*$J8)</f>
        <v>48.958333333333336</v>
      </c>
      <c r="ER16">
        <f t="shared" ref="ER16" si="438">(6*$F6*ER15)/($M7*$J8)</f>
        <v>49.30555555555555</v>
      </c>
      <c r="ES16">
        <f t="shared" ref="ES16" si="439">(6*$F6*ES15)/($M7*$J8)</f>
        <v>49.652777777777771</v>
      </c>
      <c r="ET16">
        <f t="shared" ref="ET16" si="440">(6*$F6*ET15)/($M7*$J8)</f>
        <v>49.999999999999993</v>
      </c>
      <c r="EU16">
        <f t="shared" ref="EU16" si="441">(6*$F6*EU15)/($M7*$J8)</f>
        <v>50.347222222222214</v>
      </c>
      <c r="EV16">
        <f t="shared" ref="EV16" si="442">(6*$F6*EV15)/($M7*$J8)</f>
        <v>50.694444444444443</v>
      </c>
      <c r="EW16">
        <f t="shared" ref="EW16" si="443">(6*$F6*EW15)/($M7*$J8)</f>
        <v>51.041666666666679</v>
      </c>
      <c r="EX16">
        <f t="shared" ref="EX16" si="444">(6*$F6*EX15)/($M7*$J8)</f>
        <v>51.3888888888889</v>
      </c>
      <c r="EY16">
        <f t="shared" ref="EY16" si="445">(6*$F6*EY15)/($M7*$J8)</f>
        <v>51.736111111111114</v>
      </c>
      <c r="EZ16">
        <f t="shared" ref="EZ16" si="446">(6*$F6*EZ15)/($M7*$J8)</f>
        <v>52.083333333333329</v>
      </c>
      <c r="FA16">
        <f t="shared" ref="FA16" si="447">(6*$F6*FA15)/($M7*$J8)</f>
        <v>52.43055555555555</v>
      </c>
      <c r="FB16">
        <f t="shared" ref="FB16" si="448">(6*$F6*FB15)/($M7*$J8)</f>
        <v>52.777777777777771</v>
      </c>
      <c r="FC16">
        <f t="shared" ref="FC16" si="449">(6*$F6*FC15)/($M7*$J8)</f>
        <v>53.124999999999993</v>
      </c>
      <c r="FD16">
        <f t="shared" ref="FD16" si="450">(6*$F6*FD15)/($M7*$J8)</f>
        <v>53.472222222222221</v>
      </c>
      <c r="FE16">
        <f t="shared" ref="FE16" si="451">(6*$F6*FE15)/($M7*$J8)</f>
        <v>53.819444444444457</v>
      </c>
      <c r="FF16">
        <f t="shared" ref="FF16" si="452">(6*$F6*FF15)/($M7*$J8)</f>
        <v>54.166666666666679</v>
      </c>
      <c r="FG16">
        <f t="shared" ref="FG16" si="453">(6*$F6*FG15)/($M7*$J8)</f>
        <v>54.513888888888886</v>
      </c>
      <c r="FH16">
        <f t="shared" ref="FH16" si="454">(6*$F6*FH15)/($M7*$J8)</f>
        <v>54.861111111111107</v>
      </c>
      <c r="FI16">
        <f t="shared" ref="FI16" si="455">(6*$F6*FI15)/($M7*$J8)</f>
        <v>55.208333333333329</v>
      </c>
      <c r="FJ16">
        <f t="shared" ref="FJ16" si="456">(6*$F6*FJ15)/($M7*$J8)</f>
        <v>55.55555555555555</v>
      </c>
      <c r="FK16">
        <f t="shared" ref="FK16" si="457">(6*$F6*FK15)/($M7*$J8)</f>
        <v>55.902777777777771</v>
      </c>
      <c r="FL16">
        <f t="shared" ref="FL16" si="458">(6*$F6*FL15)/($M7*$J8)</f>
        <v>56.25</v>
      </c>
      <c r="FM16">
        <f t="shared" ref="FM16" si="459">(6*$F6*FM15)/($M7*$J8)</f>
        <v>56.597222222222221</v>
      </c>
      <c r="FN16">
        <f t="shared" ref="FN16" si="460">(6*$F6*FN15)/($M7*$J8)</f>
        <v>56.944444444444443</v>
      </c>
      <c r="FO16">
        <f t="shared" ref="FO16" si="461">(6*$F6*FO15)/($M7*$J8)</f>
        <v>57.291666666666657</v>
      </c>
      <c r="FP16">
        <f t="shared" ref="FP16" si="462">(6*$F6*FP15)/($M7*$J8)</f>
        <v>57.638888888888886</v>
      </c>
      <c r="FQ16">
        <f t="shared" ref="FQ16" si="463">(6*$F6*FQ15)/($M7*$J8)</f>
        <v>57.986111111111107</v>
      </c>
      <c r="FR16">
        <f t="shared" ref="FR16" si="464">(6*$F6*FR15)/($M7*$J8)</f>
        <v>58.333333333333329</v>
      </c>
      <c r="FS16">
        <f t="shared" ref="FS16" si="465">(6*$F6*FS15)/($M7*$J8)</f>
        <v>58.680555555555564</v>
      </c>
      <c r="FT16">
        <f t="shared" ref="FT16" si="466">(6*$F6*FT15)/($M7*$J8)</f>
        <v>59.027777777777786</v>
      </c>
      <c r="FU16">
        <f t="shared" ref="FU16" si="467">(6*$F6*FU15)/($M7*$J8)</f>
        <v>59.375000000000007</v>
      </c>
      <c r="FV16">
        <f t="shared" ref="FV16" si="468">(6*$F6*FV15)/($M7*$J8)</f>
        <v>59.722222222222229</v>
      </c>
      <c r="FW16">
        <f t="shared" ref="FW16" si="469">(6*$F6*FW15)/($M7*$J8)</f>
        <v>60.069444444444436</v>
      </c>
      <c r="FX16">
        <f t="shared" ref="FX16" si="470">(6*$F6*FX15)/($M7*$J8)</f>
        <v>60.416666666666657</v>
      </c>
      <c r="FY16">
        <f t="shared" ref="FY16" si="471">(6*$F6*FY15)/($M7*$J8)</f>
        <v>60.763888888888879</v>
      </c>
      <c r="FZ16">
        <f t="shared" ref="FZ16" si="472">(6*$F6*FZ15)/($M7*$J8)</f>
        <v>61.111111111111107</v>
      </c>
      <c r="GA16">
        <f t="shared" ref="GA16" si="473">(6*$F6*GA15)/($M7*$J8)</f>
        <v>61.458333333333343</v>
      </c>
    </row>
    <row r="21" spans="5:48" x14ac:dyDescent="0.25">
      <c r="E21" s="3" t="s">
        <v>16</v>
      </c>
      <c r="F21" s="3"/>
      <c r="G21" s="3"/>
      <c r="H21" s="3"/>
      <c r="I21" s="3"/>
    </row>
    <row r="23" spans="5:48" x14ac:dyDescent="0.25">
      <c r="E23" t="s">
        <v>17</v>
      </c>
      <c r="M23" t="s">
        <v>19</v>
      </c>
      <c r="O23" t="s">
        <v>20</v>
      </c>
    </row>
    <row r="26" spans="5:48" x14ac:dyDescent="0.25">
      <c r="E26" t="s">
        <v>18</v>
      </c>
      <c r="G26">
        <v>0.1</v>
      </c>
      <c r="H26">
        <f>G26+0.1</f>
        <v>0.2</v>
      </c>
      <c r="I26">
        <f t="shared" ref="I26:AV26" si="474">H26+0.1</f>
        <v>0.30000000000000004</v>
      </c>
      <c r="J26">
        <f t="shared" si="474"/>
        <v>0.4</v>
      </c>
      <c r="K26">
        <f t="shared" si="474"/>
        <v>0.5</v>
      </c>
      <c r="L26">
        <f t="shared" si="474"/>
        <v>0.6</v>
      </c>
      <c r="M26">
        <f t="shared" si="474"/>
        <v>0.7</v>
      </c>
      <c r="N26">
        <f t="shared" si="474"/>
        <v>0.79999999999999993</v>
      </c>
      <c r="O26">
        <f t="shared" si="474"/>
        <v>0.89999999999999991</v>
      </c>
      <c r="P26">
        <f t="shared" si="474"/>
        <v>0.99999999999999989</v>
      </c>
      <c r="Q26">
        <f t="shared" si="474"/>
        <v>1.0999999999999999</v>
      </c>
      <c r="R26">
        <f t="shared" si="474"/>
        <v>1.2</v>
      </c>
      <c r="S26">
        <f t="shared" si="474"/>
        <v>1.3</v>
      </c>
      <c r="T26">
        <f t="shared" si="474"/>
        <v>1.4000000000000001</v>
      </c>
      <c r="U26">
        <f t="shared" si="474"/>
        <v>1.5000000000000002</v>
      </c>
      <c r="V26">
        <f t="shared" si="474"/>
        <v>1.6000000000000003</v>
      </c>
      <c r="W26">
        <f t="shared" si="474"/>
        <v>1.7000000000000004</v>
      </c>
      <c r="X26">
        <f t="shared" si="474"/>
        <v>1.8000000000000005</v>
      </c>
      <c r="Y26">
        <f t="shared" si="474"/>
        <v>1.9000000000000006</v>
      </c>
      <c r="Z26">
        <f t="shared" si="474"/>
        <v>2.0000000000000004</v>
      </c>
      <c r="AA26">
        <f t="shared" si="474"/>
        <v>2.1000000000000005</v>
      </c>
      <c r="AB26">
        <f t="shared" si="474"/>
        <v>2.2000000000000006</v>
      </c>
      <c r="AC26">
        <f t="shared" si="474"/>
        <v>2.3000000000000007</v>
      </c>
      <c r="AD26">
        <f t="shared" si="474"/>
        <v>2.4000000000000008</v>
      </c>
      <c r="AE26">
        <f t="shared" si="474"/>
        <v>2.5000000000000009</v>
      </c>
      <c r="AF26">
        <f t="shared" si="474"/>
        <v>2.600000000000001</v>
      </c>
      <c r="AG26">
        <f t="shared" si="474"/>
        <v>2.7000000000000011</v>
      </c>
      <c r="AH26">
        <f t="shared" si="474"/>
        <v>2.8000000000000012</v>
      </c>
      <c r="AI26">
        <f t="shared" si="474"/>
        <v>2.9000000000000012</v>
      </c>
      <c r="AJ26">
        <f t="shared" si="474"/>
        <v>3.0000000000000013</v>
      </c>
      <c r="AK26">
        <f t="shared" si="474"/>
        <v>3.1000000000000014</v>
      </c>
      <c r="AL26">
        <f t="shared" si="474"/>
        <v>3.2000000000000015</v>
      </c>
      <c r="AM26">
        <f t="shared" si="474"/>
        <v>3.3000000000000016</v>
      </c>
      <c r="AN26">
        <f t="shared" si="474"/>
        <v>3.4000000000000017</v>
      </c>
      <c r="AO26">
        <f t="shared" si="474"/>
        <v>3.5000000000000018</v>
      </c>
      <c r="AP26">
        <f t="shared" si="474"/>
        <v>3.6000000000000019</v>
      </c>
      <c r="AQ26">
        <f t="shared" si="474"/>
        <v>3.700000000000002</v>
      </c>
      <c r="AR26">
        <f t="shared" si="474"/>
        <v>3.800000000000002</v>
      </c>
      <c r="AS26">
        <f t="shared" si="474"/>
        <v>3.9000000000000021</v>
      </c>
      <c r="AT26">
        <f t="shared" si="474"/>
        <v>4.0000000000000018</v>
      </c>
      <c r="AU26">
        <f t="shared" si="474"/>
        <v>4.1000000000000014</v>
      </c>
      <c r="AV26">
        <f t="shared" si="474"/>
        <v>4.2000000000000011</v>
      </c>
    </row>
    <row r="27" spans="5:48" x14ac:dyDescent="0.25">
      <c r="E27" t="s">
        <v>13</v>
      </c>
      <c r="G27">
        <f>(G26/60)*0.001</f>
        <v>1.6666666666666669E-6</v>
      </c>
      <c r="H27">
        <f t="shared" ref="H27:AV27" si="475">(H26/60)*0.001</f>
        <v>3.3333333333333337E-6</v>
      </c>
      <c r="I27">
        <f t="shared" si="475"/>
        <v>5.0000000000000013E-6</v>
      </c>
      <c r="J27">
        <f t="shared" si="475"/>
        <v>6.6666666666666675E-6</v>
      </c>
      <c r="K27">
        <f t="shared" si="475"/>
        <v>8.3333333333333337E-6</v>
      </c>
      <c r="L27">
        <f t="shared" si="475"/>
        <v>1.0000000000000001E-5</v>
      </c>
      <c r="M27">
        <f t="shared" si="475"/>
        <v>1.1666666666666666E-5</v>
      </c>
      <c r="N27">
        <f t="shared" si="475"/>
        <v>1.3333333333333333E-5</v>
      </c>
      <c r="O27">
        <f t="shared" si="475"/>
        <v>1.4999999999999999E-5</v>
      </c>
      <c r="P27">
        <f t="shared" si="475"/>
        <v>1.6666666666666667E-5</v>
      </c>
      <c r="Q27">
        <f t="shared" si="475"/>
        <v>1.8333333333333329E-5</v>
      </c>
      <c r="R27">
        <f t="shared" si="475"/>
        <v>2.0000000000000002E-5</v>
      </c>
      <c r="S27">
        <f t="shared" si="475"/>
        <v>2.1666666666666667E-5</v>
      </c>
      <c r="T27">
        <f t="shared" si="475"/>
        <v>2.3333333333333336E-5</v>
      </c>
      <c r="U27">
        <f t="shared" si="475"/>
        <v>2.5000000000000005E-5</v>
      </c>
      <c r="V27">
        <f t="shared" si="475"/>
        <v>2.6666666666666673E-5</v>
      </c>
      <c r="W27">
        <f t="shared" si="475"/>
        <v>2.8333333333333339E-5</v>
      </c>
      <c r="X27">
        <f t="shared" si="475"/>
        <v>3.0000000000000011E-5</v>
      </c>
      <c r="Y27">
        <f t="shared" si="475"/>
        <v>3.166666666666668E-5</v>
      </c>
      <c r="Z27">
        <f t="shared" si="475"/>
        <v>3.3333333333333342E-5</v>
      </c>
      <c r="AA27">
        <f t="shared" si="475"/>
        <v>3.500000000000001E-5</v>
      </c>
      <c r="AB27">
        <f t="shared" si="475"/>
        <v>3.6666666666666672E-5</v>
      </c>
      <c r="AC27">
        <f t="shared" si="475"/>
        <v>3.8333333333333348E-5</v>
      </c>
      <c r="AD27">
        <f t="shared" si="475"/>
        <v>4.0000000000000017E-5</v>
      </c>
      <c r="AE27">
        <f t="shared" si="475"/>
        <v>4.1666666666666679E-5</v>
      </c>
      <c r="AF27">
        <f t="shared" si="475"/>
        <v>4.3333333333333348E-5</v>
      </c>
      <c r="AG27">
        <f t="shared" si="475"/>
        <v>4.5000000000000023E-5</v>
      </c>
      <c r="AH27">
        <f t="shared" si="475"/>
        <v>4.6666666666666685E-5</v>
      </c>
      <c r="AI27">
        <f t="shared" si="475"/>
        <v>4.8333333333333354E-5</v>
      </c>
      <c r="AJ27">
        <f t="shared" si="475"/>
        <v>5.0000000000000023E-5</v>
      </c>
      <c r="AK27">
        <f t="shared" si="475"/>
        <v>5.1666666666666692E-5</v>
      </c>
      <c r="AL27">
        <f t="shared" si="475"/>
        <v>5.333333333333336E-5</v>
      </c>
      <c r="AM27">
        <f t="shared" si="475"/>
        <v>5.5000000000000029E-5</v>
      </c>
      <c r="AN27">
        <f t="shared" si="475"/>
        <v>5.6666666666666691E-5</v>
      </c>
      <c r="AO27">
        <f t="shared" si="475"/>
        <v>5.833333333333336E-5</v>
      </c>
      <c r="AP27">
        <f t="shared" si="475"/>
        <v>6.0000000000000035E-5</v>
      </c>
      <c r="AQ27">
        <f t="shared" si="475"/>
        <v>6.1666666666666697E-5</v>
      </c>
      <c r="AR27">
        <f t="shared" si="475"/>
        <v>6.3333333333333373E-5</v>
      </c>
      <c r="AS27">
        <f t="shared" si="475"/>
        <v>6.5000000000000035E-5</v>
      </c>
      <c r="AT27">
        <f t="shared" si="475"/>
        <v>6.6666666666666697E-5</v>
      </c>
      <c r="AU27">
        <f t="shared" si="475"/>
        <v>6.8333333333333359E-5</v>
      </c>
      <c r="AV27">
        <f t="shared" si="475"/>
        <v>7.0000000000000021E-5</v>
      </c>
    </row>
    <row r="28" spans="5:48" x14ac:dyDescent="0.25">
      <c r="E28" t="s">
        <v>28</v>
      </c>
      <c r="G28">
        <f>(6*$F6*G27)/($M7*1)</f>
        <v>6.9444444444444447E-4</v>
      </c>
      <c r="H28">
        <f t="shared" ref="H28:O28" si="476">(6*$F6*H27)/($M7*1)</f>
        <v>1.3888888888888889E-3</v>
      </c>
      <c r="I28">
        <f t="shared" si="476"/>
        <v>2.0833333333333337E-3</v>
      </c>
      <c r="J28">
        <f t="shared" si="476"/>
        <v>2.7777777777777779E-3</v>
      </c>
      <c r="K28">
        <f t="shared" si="476"/>
        <v>3.472222222222222E-3</v>
      </c>
      <c r="L28">
        <f t="shared" si="476"/>
        <v>4.1666666666666675E-3</v>
      </c>
      <c r="M28">
        <f t="shared" si="476"/>
        <v>4.8611111111111112E-3</v>
      </c>
      <c r="N28">
        <f t="shared" si="476"/>
        <v>5.5555555555555549E-3</v>
      </c>
      <c r="O28">
        <f t="shared" si="476"/>
        <v>6.2499999999999986E-3</v>
      </c>
      <c r="P28">
        <f t="shared" ref="P28" si="477">(6*$F6*P27)/($M7*1)</f>
        <v>6.9444444444444441E-3</v>
      </c>
      <c r="Q28">
        <f t="shared" ref="Q28" si="478">(6*$F6*Q27)/($M7*1)</f>
        <v>7.638888888888886E-3</v>
      </c>
      <c r="R28">
        <f t="shared" ref="R28" si="479">(6*$F6*R27)/($M7*1)</f>
        <v>8.333333333333335E-3</v>
      </c>
      <c r="S28">
        <f t="shared" ref="S28" si="480">(6*$F6*S27)/($M7*1)</f>
        <v>9.0277777777777787E-3</v>
      </c>
      <c r="T28">
        <f t="shared" ref="T28" si="481">(6*$F6*T27)/($M7*1)</f>
        <v>9.7222222222222224E-3</v>
      </c>
      <c r="U28">
        <f t="shared" ref="U28" si="482">(6*$F6*U27)/($M7*1)</f>
        <v>1.0416666666666668E-2</v>
      </c>
      <c r="V28">
        <f t="shared" ref="V28" si="483">(6*$F6*V27)/($M7*1)</f>
        <v>1.1111111111111113E-2</v>
      </c>
      <c r="W28">
        <f t="shared" ref="W28" si="484">(6*$F6*W27)/($M7*1)</f>
        <v>1.1805555555555557E-2</v>
      </c>
      <c r="X28">
        <f t="shared" ref="X28" si="485">(6*$F6*X27)/($M7*1)</f>
        <v>1.2500000000000004E-2</v>
      </c>
      <c r="Y28">
        <f t="shared" ref="Y28" si="486">(6*$F6*Y27)/($M7*1)</f>
        <v>1.3194444444444448E-2</v>
      </c>
      <c r="Z28">
        <f t="shared" ref="Z28" si="487">(6*$F6*Z27)/($M7*1)</f>
        <v>1.3888888888888892E-2</v>
      </c>
      <c r="AA28">
        <f t="shared" ref="AA28" si="488">(6*$F6*AA27)/($M7*1)</f>
        <v>1.4583333333333337E-2</v>
      </c>
      <c r="AB28">
        <f t="shared" ref="AB28" si="489">(6*$F6*AB27)/($M7*1)</f>
        <v>1.5277777777777779E-2</v>
      </c>
      <c r="AC28">
        <f t="shared" ref="AC28" si="490">(6*$F6*AC27)/($M7*1)</f>
        <v>1.5972222222222228E-2</v>
      </c>
      <c r="AD28">
        <f t="shared" ref="AD28" si="491">(6*$F6*AD27)/($M7*1)</f>
        <v>1.666666666666667E-2</v>
      </c>
      <c r="AE28">
        <f t="shared" ref="AE28" si="492">(6*$F6*AE27)/($M7*1)</f>
        <v>1.7361111111111115E-2</v>
      </c>
      <c r="AF28">
        <f t="shared" ref="AF28" si="493">(6*$F6*AF27)/($M7*1)</f>
        <v>1.8055555555555561E-2</v>
      </c>
      <c r="AG28">
        <f t="shared" ref="AG28" si="494">(6*$F6*AG27)/($M7*1)</f>
        <v>1.875000000000001E-2</v>
      </c>
      <c r="AH28">
        <f t="shared" ref="AH28" si="495">(6*$F6*AH27)/($M7*1)</f>
        <v>1.9444444444444452E-2</v>
      </c>
      <c r="AI28">
        <f t="shared" ref="AI28" si="496">(6*$F6*AI27)/($M7*1)</f>
        <v>2.0138888888888897E-2</v>
      </c>
      <c r="AJ28">
        <f t="shared" ref="AJ28" si="497">(6*$F6*AJ27)/($M7*1)</f>
        <v>2.0833333333333343E-2</v>
      </c>
      <c r="AK28">
        <f t="shared" ref="AK28" si="498">(6*$F6*AK27)/($M7*1)</f>
        <v>2.1527777777777785E-2</v>
      </c>
      <c r="AL28">
        <f t="shared" ref="AL28" si="499">(6*$F6*AL27)/($M7*1)</f>
        <v>2.2222222222222233E-2</v>
      </c>
      <c r="AM28">
        <f t="shared" ref="AM28" si="500">(6*$F6*AM27)/($M7*1)</f>
        <v>2.2916666666666675E-2</v>
      </c>
      <c r="AN28">
        <f t="shared" ref="AN28" si="501">(6*$F6*AN27)/($M7*1)</f>
        <v>2.3611111111111121E-2</v>
      </c>
      <c r="AO28">
        <f t="shared" ref="AO28" si="502">(6*$F6*AO27)/($M7*1)</f>
        <v>2.4305555555555566E-2</v>
      </c>
      <c r="AP28">
        <f t="shared" ref="AP28" si="503">(6*$F6*AP27)/($M7*1)</f>
        <v>2.5000000000000012E-2</v>
      </c>
      <c r="AQ28">
        <f t="shared" ref="AQ28" si="504">(6*$F6*AQ27)/($M7*1)</f>
        <v>2.5694444444444457E-2</v>
      </c>
      <c r="AR28">
        <f t="shared" ref="AR28" si="505">(6*$F6*AR27)/($M7*1)</f>
        <v>2.6388888888888903E-2</v>
      </c>
      <c r="AS28">
        <f t="shared" ref="AS28" si="506">(6*$F6*AS27)/($M7*1)</f>
        <v>2.7083333333333345E-2</v>
      </c>
      <c r="AT28">
        <f t="shared" ref="AT28" si="507">(6*$F6*AT27)/($M7*1)</f>
        <v>2.7777777777777787E-2</v>
      </c>
      <c r="AU28">
        <f t="shared" ref="AU28" si="508">(6*$F6*AU27)/($M7*1)</f>
        <v>2.8472222222222232E-2</v>
      </c>
      <c r="AV28">
        <f t="shared" ref="AV28" si="509">(6*$F6*AV27)/($M7*1)</f>
        <v>2.9166666666666674E-2</v>
      </c>
    </row>
    <row r="31" spans="5:48" x14ac:dyDescent="0.25">
      <c r="E31" s="6" t="s">
        <v>29</v>
      </c>
      <c r="F31" s="6"/>
      <c r="G31" s="6"/>
      <c r="H31" s="6"/>
      <c r="I31" s="6" t="s">
        <v>21</v>
      </c>
      <c r="J31" s="6"/>
      <c r="K31" s="6">
        <f>(M7*J8)/(6*F6)</f>
        <v>4.8000000000000001E-5</v>
      </c>
    </row>
    <row r="32" spans="5:48" x14ac:dyDescent="0.25">
      <c r="E32" s="6"/>
      <c r="F32" s="6"/>
      <c r="G32" s="6"/>
      <c r="H32" s="6"/>
      <c r="I32" s="6"/>
      <c r="J32" s="6"/>
      <c r="K32" s="6"/>
    </row>
    <row r="33" spans="5:20" x14ac:dyDescent="0.25">
      <c r="E33" s="6" t="s">
        <v>22</v>
      </c>
      <c r="F33" s="6"/>
      <c r="G33" s="6"/>
      <c r="H33" s="6"/>
      <c r="I33" s="6" t="s">
        <v>21</v>
      </c>
      <c r="J33" s="6"/>
      <c r="K33" s="6">
        <f>(M7*J8)/F6</f>
        <v>2.8800000000000001E-4</v>
      </c>
    </row>
    <row r="35" spans="5:20" x14ac:dyDescent="0.25">
      <c r="E35" s="3" t="s">
        <v>23</v>
      </c>
      <c r="F35" s="3"/>
      <c r="G35" s="3"/>
      <c r="H35" s="3"/>
      <c r="I35" s="3"/>
      <c r="J35" s="3"/>
      <c r="K35" s="3"/>
      <c r="L35" s="3"/>
      <c r="M35" s="3"/>
      <c r="N35" s="3"/>
    </row>
    <row r="37" spans="5:20" x14ac:dyDescent="0.25">
      <c r="E37" s="3" t="s">
        <v>24</v>
      </c>
      <c r="F37" s="3"/>
      <c r="G37">
        <v>0.01</v>
      </c>
      <c r="H37">
        <f>G37+0.01</f>
        <v>0.02</v>
      </c>
      <c r="I37">
        <f t="shared" ref="I37:P37" si="510">H37+0.01</f>
        <v>0.03</v>
      </c>
      <c r="J37">
        <f t="shared" si="510"/>
        <v>0.04</v>
      </c>
      <c r="K37">
        <f t="shared" si="510"/>
        <v>0.05</v>
      </c>
      <c r="L37">
        <f t="shared" si="510"/>
        <v>6.0000000000000005E-2</v>
      </c>
      <c r="M37">
        <f t="shared" si="510"/>
        <v>7.0000000000000007E-2</v>
      </c>
      <c r="N37">
        <f t="shared" si="510"/>
        <v>0.08</v>
      </c>
      <c r="O37">
        <f>N37+0.01</f>
        <v>0.09</v>
      </c>
      <c r="P37">
        <f t="shared" si="510"/>
        <v>9.9999999999999992E-2</v>
      </c>
    </row>
    <row r="38" spans="5:20" x14ac:dyDescent="0.25">
      <c r="E38" s="3" t="s">
        <v>30</v>
      </c>
      <c r="F38" s="3"/>
      <c r="G38">
        <f>(6*$F6*G37)/($M7*$J8)</f>
        <v>208.33333333333331</v>
      </c>
      <c r="H38">
        <f t="shared" ref="H38:P38" si="511">(6*$F6*H37)/($M7*$J8)</f>
        <v>416.66666666666663</v>
      </c>
      <c r="I38">
        <f t="shared" si="511"/>
        <v>625</v>
      </c>
      <c r="J38">
        <f t="shared" si="511"/>
        <v>833.33333333333326</v>
      </c>
      <c r="K38">
        <f t="shared" si="511"/>
        <v>1041.6666666666667</v>
      </c>
      <c r="L38">
        <f t="shared" si="511"/>
        <v>1250.0000000000002</v>
      </c>
      <c r="M38">
        <f t="shared" si="511"/>
        <v>1458.3333333333335</v>
      </c>
      <c r="N38">
        <f t="shared" si="511"/>
        <v>1666.6666666666665</v>
      </c>
      <c r="O38">
        <f t="shared" si="511"/>
        <v>1874.9999999999998</v>
      </c>
      <c r="P38">
        <f t="shared" si="511"/>
        <v>2083.333333333333</v>
      </c>
    </row>
    <row r="40" spans="5:20" x14ac:dyDescent="0.25">
      <c r="E40" s="3" t="s">
        <v>25</v>
      </c>
      <c r="F40" s="3"/>
      <c r="G40" s="3"/>
      <c r="H40" s="3"/>
      <c r="I40" s="3"/>
      <c r="J40" s="3"/>
      <c r="K40" s="3"/>
    </row>
    <row r="41" spans="5:20" x14ac:dyDescent="0.25">
      <c r="T41" t="s">
        <v>31</v>
      </c>
    </row>
    <row r="42" spans="5:20" x14ac:dyDescent="0.25">
      <c r="E42" s="6" t="s">
        <v>26</v>
      </c>
      <c r="F42" s="6"/>
      <c r="G42" s="6">
        <f xml:space="preserve"> (G37*1000)/(1/60)</f>
        <v>600</v>
      </c>
      <c r="H42" s="6">
        <f xml:space="preserve"> (H37*1000)/60</f>
        <v>0.33333333333333331</v>
      </c>
      <c r="I42" s="6">
        <f t="shared" ref="I42:P42" si="512" xml:space="preserve"> (I37*1000)/60</f>
        <v>0.5</v>
      </c>
      <c r="J42" s="6">
        <f t="shared" si="512"/>
        <v>0.66666666666666663</v>
      </c>
      <c r="K42" s="6">
        <f t="shared" si="512"/>
        <v>0.83333333333333337</v>
      </c>
      <c r="L42" s="6">
        <f t="shared" si="512"/>
        <v>1.0000000000000002</v>
      </c>
      <c r="M42" s="6">
        <f t="shared" si="512"/>
        <v>1.1666666666666667</v>
      </c>
      <c r="N42" s="6">
        <f t="shared" si="512"/>
        <v>1.3333333333333333</v>
      </c>
      <c r="O42" s="6">
        <f t="shared" si="512"/>
        <v>1.5</v>
      </c>
      <c r="P42" s="6">
        <f t="shared" si="512"/>
        <v>1.6666666666666665</v>
      </c>
    </row>
    <row r="43" spans="5:20" x14ac:dyDescent="0.25">
      <c r="G43">
        <f xml:space="preserve"> G42*60</f>
        <v>36000</v>
      </c>
      <c r="H43">
        <f xml:space="preserve"> H42*60</f>
        <v>20</v>
      </c>
      <c r="I43">
        <f t="shared" ref="I43:P43" si="513" xml:space="preserve"> I42*60</f>
        <v>30</v>
      </c>
      <c r="J43">
        <f t="shared" si="513"/>
        <v>40</v>
      </c>
      <c r="K43">
        <f t="shared" si="513"/>
        <v>50</v>
      </c>
      <c r="L43">
        <f t="shared" si="513"/>
        <v>60.000000000000014</v>
      </c>
      <c r="M43">
        <f t="shared" si="513"/>
        <v>70</v>
      </c>
      <c r="N43">
        <f t="shared" si="513"/>
        <v>80</v>
      </c>
      <c r="O43">
        <f t="shared" si="513"/>
        <v>90</v>
      </c>
      <c r="P43">
        <f t="shared" si="513"/>
        <v>99.999999999999986</v>
      </c>
    </row>
    <row r="48" spans="5:20" x14ac:dyDescent="0.25">
      <c r="E48" s="8" t="s">
        <v>33</v>
      </c>
      <c r="F48" s="8">
        <f xml:space="preserve"> (2.7*10^-6)*60*1000</f>
        <v>0.16200000000000001</v>
      </c>
      <c r="G48" s="8" t="s">
        <v>32</v>
      </c>
      <c r="H48" s="8" t="s">
        <v>34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0D3D5-351A-47D1-A5F3-4B61B6C6E569}">
  <dimension ref="B8:AD70"/>
  <sheetViews>
    <sheetView topLeftCell="A7" zoomScale="85" workbookViewId="0">
      <selection activeCell="X52" sqref="X52"/>
    </sheetView>
  </sheetViews>
  <sheetFormatPr defaultRowHeight="15" x14ac:dyDescent="0.25"/>
  <sheetData>
    <row r="8" spans="2:20" ht="21" x14ac:dyDescent="0.35">
      <c r="M8" s="19" t="s">
        <v>52</v>
      </c>
      <c r="N8" s="20"/>
      <c r="O8" s="21"/>
    </row>
    <row r="10" spans="2:20" ht="18.75" x14ac:dyDescent="0.3">
      <c r="C10" s="9" t="s">
        <v>43</v>
      </c>
      <c r="D10" s="10" t="s">
        <v>44</v>
      </c>
      <c r="E10" s="11"/>
      <c r="F10" s="11"/>
    </row>
    <row r="11" spans="2:20" ht="21" x14ac:dyDescent="0.35">
      <c r="C11" s="5" t="s">
        <v>42</v>
      </c>
      <c r="D11" s="11" t="s">
        <v>39</v>
      </c>
      <c r="E11" s="11" t="s">
        <v>40</v>
      </c>
      <c r="F11" s="11" t="s">
        <v>41</v>
      </c>
      <c r="M11" s="17" t="s">
        <v>49</v>
      </c>
      <c r="N11" s="18"/>
      <c r="O11" s="18"/>
      <c r="P11" s="18"/>
    </row>
    <row r="12" spans="2:20" ht="18.75" x14ac:dyDescent="0.3">
      <c r="B12" s="26">
        <v>1</v>
      </c>
      <c r="C12">
        <v>0</v>
      </c>
      <c r="M12" s="13" t="s">
        <v>45</v>
      </c>
      <c r="N12" s="13" t="s">
        <v>46</v>
      </c>
      <c r="O12" s="13" t="s">
        <v>47</v>
      </c>
      <c r="P12" s="13" t="s">
        <v>48</v>
      </c>
    </row>
    <row r="13" spans="2:20" x14ac:dyDescent="0.25">
      <c r="B13" s="26">
        <f>B12+1</f>
        <v>2</v>
      </c>
      <c r="C13">
        <f>C12+3</f>
        <v>3</v>
      </c>
      <c r="L13">
        <v>1</v>
      </c>
      <c r="M13">
        <v>14536</v>
      </c>
      <c r="N13" s="12">
        <v>2124</v>
      </c>
      <c r="O13">
        <v>0</v>
      </c>
      <c r="P13">
        <v>4</v>
      </c>
      <c r="S13" s="8" t="s">
        <v>42</v>
      </c>
      <c r="T13" s="8" t="s">
        <v>53</v>
      </c>
    </row>
    <row r="14" spans="2:20" x14ac:dyDescent="0.25">
      <c r="B14" s="26">
        <f t="shared" ref="B14:B26" si="0">B13+1</f>
        <v>3</v>
      </c>
      <c r="C14">
        <f t="shared" ref="C14:C26" si="1">C13+3</f>
        <v>6</v>
      </c>
      <c r="L14">
        <v>2</v>
      </c>
      <c r="M14">
        <v>14100</v>
      </c>
      <c r="N14" s="12">
        <v>3359</v>
      </c>
      <c r="O14">
        <v>2</v>
      </c>
      <c r="P14">
        <v>5</v>
      </c>
      <c r="R14" s="26">
        <v>1</v>
      </c>
      <c r="S14">
        <v>0</v>
      </c>
      <c r="T14" s="12">
        <v>2124</v>
      </c>
    </row>
    <row r="15" spans="2:20" x14ac:dyDescent="0.25">
      <c r="B15" s="26">
        <f t="shared" si="0"/>
        <v>4</v>
      </c>
      <c r="C15">
        <f t="shared" si="1"/>
        <v>9</v>
      </c>
      <c r="L15">
        <v>3</v>
      </c>
      <c r="M15">
        <v>15466</v>
      </c>
      <c r="N15" s="12">
        <v>3586</v>
      </c>
      <c r="O15">
        <v>2</v>
      </c>
      <c r="P15">
        <v>5</v>
      </c>
      <c r="R15" s="26">
        <f>R14+1</f>
        <v>2</v>
      </c>
      <c r="S15">
        <f>S14+3</f>
        <v>3</v>
      </c>
      <c r="T15" s="12">
        <v>3359</v>
      </c>
    </row>
    <row r="16" spans="2:20" x14ac:dyDescent="0.25">
      <c r="B16" s="26">
        <f t="shared" si="0"/>
        <v>5</v>
      </c>
      <c r="C16">
        <f t="shared" si="1"/>
        <v>12</v>
      </c>
      <c r="L16">
        <v>4</v>
      </c>
      <c r="M16">
        <v>8992</v>
      </c>
      <c r="N16" s="12">
        <v>3518</v>
      </c>
      <c r="O16">
        <v>2</v>
      </c>
      <c r="P16">
        <v>5</v>
      </c>
      <c r="R16" s="26">
        <f t="shared" ref="R16:R27" si="2">R15+1</f>
        <v>3</v>
      </c>
      <c r="S16">
        <f t="shared" ref="S16:S27" si="3">S15+3</f>
        <v>6</v>
      </c>
      <c r="T16" s="12">
        <v>3586</v>
      </c>
    </row>
    <row r="17" spans="2:30" x14ac:dyDescent="0.25">
      <c r="B17" s="26">
        <f t="shared" si="0"/>
        <v>6</v>
      </c>
      <c r="C17">
        <f t="shared" si="1"/>
        <v>15</v>
      </c>
      <c r="L17">
        <v>5</v>
      </c>
      <c r="M17">
        <v>12472</v>
      </c>
      <c r="N17" s="12">
        <v>3183</v>
      </c>
      <c r="O17">
        <v>2</v>
      </c>
      <c r="P17">
        <v>5</v>
      </c>
      <c r="R17" s="26">
        <f t="shared" si="2"/>
        <v>4</v>
      </c>
      <c r="S17">
        <f t="shared" si="3"/>
        <v>9</v>
      </c>
      <c r="T17" s="12">
        <v>3518</v>
      </c>
    </row>
    <row r="18" spans="2:30" x14ac:dyDescent="0.25">
      <c r="B18" s="26">
        <f t="shared" si="0"/>
        <v>7</v>
      </c>
      <c r="C18">
        <f t="shared" si="1"/>
        <v>18</v>
      </c>
      <c r="L18">
        <v>6</v>
      </c>
      <c r="M18">
        <v>7776</v>
      </c>
      <c r="N18" s="12">
        <v>2756</v>
      </c>
      <c r="O18">
        <v>1</v>
      </c>
      <c r="P18">
        <v>4</v>
      </c>
      <c r="R18" s="26">
        <f t="shared" si="2"/>
        <v>5</v>
      </c>
      <c r="S18">
        <f t="shared" si="3"/>
        <v>12</v>
      </c>
      <c r="T18" s="12">
        <v>3183</v>
      </c>
    </row>
    <row r="19" spans="2:30" x14ac:dyDescent="0.25">
      <c r="B19" s="26">
        <f t="shared" si="0"/>
        <v>8</v>
      </c>
      <c r="C19">
        <f t="shared" si="1"/>
        <v>21</v>
      </c>
      <c r="L19">
        <v>7</v>
      </c>
      <c r="M19">
        <v>7632</v>
      </c>
      <c r="N19" s="12">
        <v>3497</v>
      </c>
      <c r="O19">
        <v>2</v>
      </c>
      <c r="P19">
        <v>5</v>
      </c>
      <c r="R19" s="26">
        <f t="shared" si="2"/>
        <v>6</v>
      </c>
      <c r="S19">
        <f t="shared" si="3"/>
        <v>15</v>
      </c>
      <c r="T19" s="12">
        <v>2756</v>
      </c>
    </row>
    <row r="20" spans="2:30" x14ac:dyDescent="0.25">
      <c r="B20" s="26">
        <f t="shared" si="0"/>
        <v>9</v>
      </c>
      <c r="C20">
        <f t="shared" si="1"/>
        <v>24</v>
      </c>
      <c r="L20">
        <v>8</v>
      </c>
      <c r="M20">
        <v>11703</v>
      </c>
      <c r="N20" s="12">
        <v>2472</v>
      </c>
      <c r="O20">
        <v>0</v>
      </c>
      <c r="P20">
        <v>4</v>
      </c>
      <c r="R20" s="26">
        <f t="shared" si="2"/>
        <v>7</v>
      </c>
      <c r="S20">
        <f t="shared" si="3"/>
        <v>18</v>
      </c>
      <c r="T20" s="12">
        <v>3497</v>
      </c>
    </row>
    <row r="21" spans="2:30" x14ac:dyDescent="0.25">
      <c r="B21" s="26">
        <f t="shared" si="0"/>
        <v>10</v>
      </c>
      <c r="C21">
        <f t="shared" si="1"/>
        <v>27</v>
      </c>
      <c r="L21">
        <v>9</v>
      </c>
      <c r="M21">
        <v>8328</v>
      </c>
      <c r="N21" s="12">
        <v>3446</v>
      </c>
      <c r="O21">
        <v>2</v>
      </c>
      <c r="P21">
        <v>5</v>
      </c>
      <c r="R21" s="26">
        <f t="shared" si="2"/>
        <v>8</v>
      </c>
      <c r="S21">
        <f t="shared" si="3"/>
        <v>21</v>
      </c>
      <c r="T21" s="12">
        <v>2472</v>
      </c>
    </row>
    <row r="22" spans="2:30" x14ac:dyDescent="0.25">
      <c r="B22" s="26">
        <f t="shared" si="0"/>
        <v>11</v>
      </c>
      <c r="C22">
        <f t="shared" si="1"/>
        <v>30</v>
      </c>
      <c r="L22">
        <v>10</v>
      </c>
      <c r="M22">
        <v>12280</v>
      </c>
      <c r="N22" s="12">
        <v>3584</v>
      </c>
      <c r="O22">
        <v>2</v>
      </c>
      <c r="P22">
        <v>5</v>
      </c>
      <c r="R22" s="26">
        <f t="shared" si="2"/>
        <v>9</v>
      </c>
      <c r="S22">
        <f t="shared" si="3"/>
        <v>24</v>
      </c>
      <c r="T22" s="12">
        <v>3446</v>
      </c>
    </row>
    <row r="23" spans="2:30" x14ac:dyDescent="0.25">
      <c r="B23" s="26">
        <f t="shared" si="0"/>
        <v>12</v>
      </c>
      <c r="C23">
        <f t="shared" si="1"/>
        <v>33</v>
      </c>
      <c r="L23">
        <v>11</v>
      </c>
      <c r="M23">
        <v>7701</v>
      </c>
      <c r="N23" s="12">
        <v>50189</v>
      </c>
      <c r="O23">
        <v>43</v>
      </c>
      <c r="P23">
        <v>57</v>
      </c>
      <c r="R23" s="26">
        <f t="shared" si="2"/>
        <v>10</v>
      </c>
      <c r="S23">
        <f t="shared" si="3"/>
        <v>27</v>
      </c>
      <c r="T23" s="12">
        <v>3584</v>
      </c>
    </row>
    <row r="24" spans="2:30" x14ac:dyDescent="0.25">
      <c r="B24" s="26">
        <f t="shared" si="0"/>
        <v>13</v>
      </c>
      <c r="C24">
        <f t="shared" si="1"/>
        <v>36</v>
      </c>
      <c r="L24">
        <v>12</v>
      </c>
      <c r="M24">
        <v>6714</v>
      </c>
      <c r="N24" s="12">
        <v>70265</v>
      </c>
      <c r="O24">
        <v>65</v>
      </c>
      <c r="P24">
        <v>75</v>
      </c>
      <c r="R24" s="26">
        <f t="shared" si="2"/>
        <v>11</v>
      </c>
      <c r="S24">
        <f t="shared" si="3"/>
        <v>30</v>
      </c>
      <c r="T24" s="12">
        <v>50189</v>
      </c>
    </row>
    <row r="25" spans="2:30" x14ac:dyDescent="0.25">
      <c r="B25" s="26">
        <f t="shared" si="0"/>
        <v>14</v>
      </c>
      <c r="C25">
        <f t="shared" si="1"/>
        <v>39</v>
      </c>
      <c r="L25">
        <v>13</v>
      </c>
      <c r="M25">
        <v>8584</v>
      </c>
      <c r="N25" s="12">
        <v>82352</v>
      </c>
      <c r="O25">
        <v>71</v>
      </c>
      <c r="P25">
        <v>91</v>
      </c>
      <c r="R25" s="26">
        <f t="shared" si="2"/>
        <v>12</v>
      </c>
      <c r="S25">
        <f t="shared" si="3"/>
        <v>33</v>
      </c>
      <c r="T25" s="12">
        <v>70265</v>
      </c>
    </row>
    <row r="26" spans="2:30" x14ac:dyDescent="0.25">
      <c r="B26" s="26">
        <f t="shared" si="0"/>
        <v>15</v>
      </c>
      <c r="C26">
        <f t="shared" si="1"/>
        <v>42</v>
      </c>
      <c r="L26">
        <v>14</v>
      </c>
      <c r="M26">
        <v>15280</v>
      </c>
      <c r="N26" s="12">
        <v>98809</v>
      </c>
      <c r="O26">
        <v>84</v>
      </c>
      <c r="P26">
        <v>103</v>
      </c>
      <c r="R26" s="26">
        <f t="shared" si="2"/>
        <v>13</v>
      </c>
      <c r="S26">
        <f t="shared" si="3"/>
        <v>36</v>
      </c>
      <c r="T26" s="12">
        <v>82352</v>
      </c>
    </row>
    <row r="27" spans="2:30" x14ac:dyDescent="0.25">
      <c r="N27" s="22"/>
      <c r="R27" s="26">
        <f t="shared" si="2"/>
        <v>14</v>
      </c>
      <c r="S27">
        <f t="shared" si="3"/>
        <v>39</v>
      </c>
      <c r="T27" s="12">
        <v>98809</v>
      </c>
    </row>
    <row r="28" spans="2:30" x14ac:dyDescent="0.25">
      <c r="N28" s="22"/>
      <c r="T28" s="22"/>
      <c r="AD28" s="27" t="s">
        <v>79</v>
      </c>
    </row>
    <row r="29" spans="2:30" x14ac:dyDescent="0.25">
      <c r="N29" s="22"/>
      <c r="R29" t="s">
        <v>63</v>
      </c>
    </row>
    <row r="30" spans="2:30" x14ac:dyDescent="0.25">
      <c r="R30" t="s">
        <v>60</v>
      </c>
    </row>
    <row r="31" spans="2:30" x14ac:dyDescent="0.25">
      <c r="R31" t="s">
        <v>61</v>
      </c>
      <c r="T31">
        <f>45/15</f>
        <v>3</v>
      </c>
      <c r="U31" t="s">
        <v>62</v>
      </c>
    </row>
    <row r="32" spans="2:30" x14ac:dyDescent="0.25">
      <c r="F32" s="25" t="s">
        <v>59</v>
      </c>
      <c r="G32" s="25"/>
      <c r="H32" s="25"/>
      <c r="I32" s="25"/>
      <c r="J32" s="25"/>
      <c r="K32" s="25"/>
      <c r="L32" s="25"/>
      <c r="M32" s="25"/>
      <c r="R32" s="27" t="s">
        <v>80</v>
      </c>
    </row>
    <row r="33" spans="2:20" x14ac:dyDescent="0.25">
      <c r="R33" s="27" t="s">
        <v>64</v>
      </c>
    </row>
    <row r="34" spans="2:20" x14ac:dyDescent="0.25">
      <c r="R34" s="27" t="s">
        <v>69</v>
      </c>
    </row>
    <row r="35" spans="2:20" ht="21" x14ac:dyDescent="0.35">
      <c r="B35" s="23" t="s">
        <v>50</v>
      </c>
      <c r="C35" s="23"/>
      <c r="M35" s="14" t="s">
        <v>65</v>
      </c>
      <c r="N35" s="15"/>
      <c r="O35" s="15"/>
      <c r="P35" s="15"/>
    </row>
    <row r="36" spans="2:20" ht="18.75" x14ac:dyDescent="0.3">
      <c r="B36" s="23" t="s">
        <v>51</v>
      </c>
      <c r="C36" s="23"/>
      <c r="D36" s="23">
        <v>1</v>
      </c>
      <c r="E36" s="23">
        <v>26706</v>
      </c>
      <c r="F36" s="24">
        <v>103000</v>
      </c>
      <c r="G36" s="23">
        <v>103</v>
      </c>
      <c r="H36" s="23">
        <v>103</v>
      </c>
      <c r="M36" s="16" t="s">
        <v>45</v>
      </c>
      <c r="N36" s="16" t="s">
        <v>46</v>
      </c>
      <c r="O36" s="16" t="s">
        <v>47</v>
      </c>
      <c r="P36" s="16" t="s">
        <v>48</v>
      </c>
      <c r="S36" s="8" t="s">
        <v>42</v>
      </c>
      <c r="T36" s="8" t="s">
        <v>53</v>
      </c>
    </row>
    <row r="37" spans="2:20" x14ac:dyDescent="0.25">
      <c r="L37">
        <v>1</v>
      </c>
      <c r="M37">
        <v>15851</v>
      </c>
      <c r="N37" t="s">
        <v>54</v>
      </c>
      <c r="O37">
        <v>0</v>
      </c>
      <c r="P37">
        <v>2</v>
      </c>
      <c r="R37" s="26">
        <v>1</v>
      </c>
      <c r="S37">
        <v>0</v>
      </c>
      <c r="T37">
        <v>0.96299999999999997</v>
      </c>
    </row>
    <row r="38" spans="2:20" x14ac:dyDescent="0.25">
      <c r="L38">
        <v>2</v>
      </c>
      <c r="M38">
        <v>9684</v>
      </c>
      <c r="N38" t="s">
        <v>55</v>
      </c>
      <c r="O38">
        <v>0</v>
      </c>
      <c r="P38">
        <v>2</v>
      </c>
      <c r="R38" s="26">
        <f>R37+1</f>
        <v>2</v>
      </c>
      <c r="S38">
        <f>S37+1</f>
        <v>1</v>
      </c>
      <c r="T38">
        <v>0.73899999999999999</v>
      </c>
    </row>
    <row r="39" spans="2:20" x14ac:dyDescent="0.25">
      <c r="L39">
        <v>3</v>
      </c>
      <c r="M39">
        <v>10304</v>
      </c>
      <c r="N39" t="s">
        <v>56</v>
      </c>
      <c r="O39">
        <v>0</v>
      </c>
      <c r="P39">
        <v>2</v>
      </c>
      <c r="R39" s="26">
        <f t="shared" ref="R39:S50" si="4">R38+1</f>
        <v>3</v>
      </c>
      <c r="S39">
        <f t="shared" si="4"/>
        <v>2</v>
      </c>
      <c r="T39">
        <v>0.748</v>
      </c>
    </row>
    <row r="40" spans="2:20" x14ac:dyDescent="0.25">
      <c r="L40">
        <v>4</v>
      </c>
      <c r="M40">
        <v>9946</v>
      </c>
      <c r="N40" t="s">
        <v>57</v>
      </c>
      <c r="O40">
        <v>0</v>
      </c>
      <c r="P40">
        <v>2</v>
      </c>
      <c r="R40" s="26">
        <f t="shared" si="4"/>
        <v>4</v>
      </c>
      <c r="S40">
        <f t="shared" si="4"/>
        <v>3</v>
      </c>
      <c r="T40">
        <v>0.94099999999999995</v>
      </c>
    </row>
    <row r="41" spans="2:20" x14ac:dyDescent="0.25">
      <c r="L41">
        <v>5</v>
      </c>
      <c r="M41">
        <v>14852</v>
      </c>
      <c r="N41" t="s">
        <v>58</v>
      </c>
      <c r="O41">
        <v>0</v>
      </c>
      <c r="P41">
        <v>2</v>
      </c>
      <c r="R41" s="26">
        <f t="shared" si="4"/>
        <v>5</v>
      </c>
      <c r="S41">
        <f t="shared" si="4"/>
        <v>4</v>
      </c>
      <c r="T41">
        <v>0.97599999999999998</v>
      </c>
    </row>
    <row r="42" spans="2:20" x14ac:dyDescent="0.25">
      <c r="L42">
        <v>6</v>
      </c>
      <c r="M42">
        <v>7860</v>
      </c>
      <c r="N42" s="12">
        <v>17750</v>
      </c>
      <c r="O42">
        <v>13</v>
      </c>
      <c r="P42">
        <v>22</v>
      </c>
      <c r="R42" s="26">
        <f t="shared" si="4"/>
        <v>6</v>
      </c>
      <c r="S42">
        <f t="shared" si="4"/>
        <v>5</v>
      </c>
      <c r="T42" s="22">
        <v>17.75</v>
      </c>
    </row>
    <row r="43" spans="2:20" x14ac:dyDescent="0.25">
      <c r="L43">
        <v>7</v>
      </c>
      <c r="M43">
        <v>8992</v>
      </c>
      <c r="N43" s="12">
        <v>48524</v>
      </c>
      <c r="O43">
        <v>41</v>
      </c>
      <c r="P43">
        <v>58</v>
      </c>
      <c r="R43" s="26">
        <f t="shared" si="4"/>
        <v>7</v>
      </c>
      <c r="S43">
        <f t="shared" si="4"/>
        <v>6</v>
      </c>
      <c r="T43" s="22">
        <v>48.524000000000001</v>
      </c>
    </row>
    <row r="44" spans="2:20" x14ac:dyDescent="0.25">
      <c r="L44">
        <v>8</v>
      </c>
      <c r="M44">
        <v>15621</v>
      </c>
      <c r="N44" s="12">
        <v>88753</v>
      </c>
      <c r="O44">
        <v>77</v>
      </c>
      <c r="P44">
        <v>102</v>
      </c>
      <c r="R44" s="26">
        <f t="shared" si="4"/>
        <v>8</v>
      </c>
      <c r="S44">
        <f t="shared" si="4"/>
        <v>7</v>
      </c>
      <c r="T44" s="22">
        <v>88.753</v>
      </c>
    </row>
    <row r="45" spans="2:20" x14ac:dyDescent="0.25">
      <c r="L45">
        <v>9</v>
      </c>
      <c r="M45">
        <v>12096</v>
      </c>
      <c r="N45" s="12">
        <v>102999</v>
      </c>
      <c r="O45">
        <v>102</v>
      </c>
      <c r="P45">
        <v>103</v>
      </c>
      <c r="R45" s="26">
        <f t="shared" si="4"/>
        <v>9</v>
      </c>
      <c r="S45">
        <f t="shared" si="4"/>
        <v>8</v>
      </c>
      <c r="T45" s="22">
        <v>102.999</v>
      </c>
    </row>
    <row r="46" spans="2:20" x14ac:dyDescent="0.25">
      <c r="L46">
        <v>10</v>
      </c>
      <c r="M46">
        <v>19804</v>
      </c>
      <c r="N46" s="12">
        <v>103000</v>
      </c>
      <c r="O46">
        <v>103</v>
      </c>
      <c r="P46">
        <v>103</v>
      </c>
      <c r="R46" s="26">
        <f t="shared" si="4"/>
        <v>10</v>
      </c>
      <c r="S46">
        <f t="shared" si="4"/>
        <v>9</v>
      </c>
      <c r="T46" s="12">
        <v>103</v>
      </c>
    </row>
    <row r="47" spans="2:20" x14ac:dyDescent="0.25">
      <c r="L47">
        <v>11</v>
      </c>
      <c r="M47">
        <v>28943</v>
      </c>
      <c r="N47" s="12">
        <v>103000</v>
      </c>
      <c r="O47">
        <v>103</v>
      </c>
      <c r="P47">
        <v>103</v>
      </c>
      <c r="R47" s="26">
        <f t="shared" si="4"/>
        <v>11</v>
      </c>
      <c r="S47">
        <f t="shared" si="4"/>
        <v>10</v>
      </c>
      <c r="T47" s="12">
        <v>103</v>
      </c>
    </row>
    <row r="48" spans="2:20" x14ac:dyDescent="0.25">
      <c r="L48">
        <v>12</v>
      </c>
      <c r="M48">
        <v>20880</v>
      </c>
      <c r="N48" s="12">
        <v>103000</v>
      </c>
      <c r="O48">
        <v>103</v>
      </c>
      <c r="P48">
        <v>103</v>
      </c>
      <c r="R48" s="26">
        <f t="shared" si="4"/>
        <v>12</v>
      </c>
      <c r="S48">
        <f t="shared" si="4"/>
        <v>11</v>
      </c>
      <c r="T48" s="12">
        <v>103</v>
      </c>
    </row>
    <row r="49" spans="12:20" x14ac:dyDescent="0.25">
      <c r="L49">
        <v>13</v>
      </c>
      <c r="M49">
        <v>23642</v>
      </c>
      <c r="N49" s="12">
        <v>103000</v>
      </c>
      <c r="O49">
        <v>103</v>
      </c>
      <c r="P49">
        <v>103</v>
      </c>
      <c r="R49" s="26">
        <f t="shared" si="4"/>
        <v>13</v>
      </c>
      <c r="S49">
        <f t="shared" si="4"/>
        <v>12</v>
      </c>
      <c r="T49" s="12">
        <v>103</v>
      </c>
    </row>
    <row r="50" spans="12:20" x14ac:dyDescent="0.25">
      <c r="L50">
        <v>14</v>
      </c>
      <c r="M50">
        <v>28632</v>
      </c>
      <c r="N50" s="12">
        <v>103000</v>
      </c>
      <c r="O50">
        <v>103</v>
      </c>
      <c r="P50">
        <v>103</v>
      </c>
      <c r="R50" s="26">
        <f t="shared" si="4"/>
        <v>14</v>
      </c>
      <c r="S50">
        <f t="shared" si="4"/>
        <v>13</v>
      </c>
      <c r="T50" s="12">
        <v>103</v>
      </c>
    </row>
    <row r="51" spans="12:20" x14ac:dyDescent="0.25">
      <c r="T51" s="12"/>
    </row>
    <row r="55" spans="12:20" ht="21" x14ac:dyDescent="0.35">
      <c r="M55" s="28" t="s">
        <v>66</v>
      </c>
      <c r="N55" s="11"/>
      <c r="O55" s="11"/>
      <c r="P55" s="11"/>
    </row>
    <row r="56" spans="12:20" ht="18.75" x14ac:dyDescent="0.3">
      <c r="M56" s="10" t="s">
        <v>45</v>
      </c>
      <c r="N56" s="10" t="s">
        <v>46</v>
      </c>
      <c r="O56" s="10" t="s">
        <v>47</v>
      </c>
      <c r="P56" s="10" t="s">
        <v>48</v>
      </c>
      <c r="S56" s="8" t="s">
        <v>42</v>
      </c>
      <c r="T56" s="8" t="s">
        <v>53</v>
      </c>
    </row>
    <row r="57" spans="12:20" x14ac:dyDescent="0.25">
      <c r="L57">
        <v>1</v>
      </c>
      <c r="M57">
        <v>17905</v>
      </c>
      <c r="N57" s="22">
        <v>0.63600000000000001</v>
      </c>
      <c r="O57">
        <v>0</v>
      </c>
      <c r="P57">
        <v>2</v>
      </c>
      <c r="R57" s="26">
        <v>1</v>
      </c>
      <c r="S57">
        <v>0</v>
      </c>
      <c r="T57" s="22">
        <v>0.63600000000000001</v>
      </c>
    </row>
    <row r="58" spans="12:20" x14ac:dyDescent="0.25">
      <c r="L58">
        <v>2</v>
      </c>
      <c r="M58">
        <v>15621</v>
      </c>
      <c r="N58">
        <v>0.81100000000000005</v>
      </c>
      <c r="O58">
        <v>0</v>
      </c>
      <c r="P58">
        <v>2</v>
      </c>
      <c r="R58" s="26">
        <v>2</v>
      </c>
      <c r="S58">
        <f>S57+3</f>
        <v>3</v>
      </c>
      <c r="T58">
        <v>0.81100000000000005</v>
      </c>
    </row>
    <row r="59" spans="12:20" x14ac:dyDescent="0.25">
      <c r="L59">
        <v>3</v>
      </c>
      <c r="M59">
        <v>15958</v>
      </c>
      <c r="N59">
        <v>0.98699999999999999</v>
      </c>
      <c r="O59">
        <v>0</v>
      </c>
      <c r="P59">
        <v>2</v>
      </c>
      <c r="R59" s="26">
        <v>3</v>
      </c>
      <c r="S59">
        <f t="shared" ref="S59:S70" si="5">S58+3</f>
        <v>6</v>
      </c>
      <c r="T59">
        <v>0.98699999999999999</v>
      </c>
    </row>
    <row r="60" spans="12:20" x14ac:dyDescent="0.25">
      <c r="L60">
        <v>4</v>
      </c>
      <c r="M60">
        <v>19357</v>
      </c>
      <c r="N60">
        <v>0.95799999999999996</v>
      </c>
      <c r="O60">
        <v>0</v>
      </c>
      <c r="P60">
        <v>2</v>
      </c>
      <c r="R60" s="26">
        <v>4</v>
      </c>
      <c r="S60">
        <f t="shared" si="5"/>
        <v>9</v>
      </c>
      <c r="T60">
        <v>0.95799999999999996</v>
      </c>
    </row>
    <row r="61" spans="12:20" x14ac:dyDescent="0.25">
      <c r="L61">
        <v>5</v>
      </c>
      <c r="M61">
        <v>17679</v>
      </c>
      <c r="N61">
        <v>0.874</v>
      </c>
      <c r="O61">
        <v>0</v>
      </c>
      <c r="P61">
        <v>2</v>
      </c>
      <c r="R61" s="26">
        <v>5</v>
      </c>
      <c r="S61">
        <f t="shared" si="5"/>
        <v>12</v>
      </c>
      <c r="T61">
        <v>0.874</v>
      </c>
    </row>
    <row r="62" spans="12:20" x14ac:dyDescent="0.25">
      <c r="L62">
        <v>6</v>
      </c>
      <c r="M62">
        <v>14850</v>
      </c>
      <c r="N62">
        <v>0.88700000000000001</v>
      </c>
      <c r="O62">
        <v>0</v>
      </c>
      <c r="P62">
        <v>2</v>
      </c>
      <c r="R62" s="26">
        <v>6</v>
      </c>
      <c r="S62">
        <f t="shared" si="5"/>
        <v>15</v>
      </c>
      <c r="T62">
        <v>0.88700000000000001</v>
      </c>
    </row>
    <row r="63" spans="12:20" x14ac:dyDescent="0.25">
      <c r="L63">
        <v>7</v>
      </c>
      <c r="M63">
        <v>15836</v>
      </c>
      <c r="N63" s="22">
        <v>1.2410000000000001</v>
      </c>
      <c r="O63">
        <v>0</v>
      </c>
      <c r="P63">
        <v>4</v>
      </c>
      <c r="R63" s="26">
        <v>7</v>
      </c>
      <c r="S63">
        <f t="shared" si="5"/>
        <v>18</v>
      </c>
      <c r="T63" s="22">
        <v>1.2410000000000001</v>
      </c>
    </row>
    <row r="64" spans="12:20" x14ac:dyDescent="0.25">
      <c r="L64">
        <v>8</v>
      </c>
      <c r="M64">
        <v>4248</v>
      </c>
      <c r="N64" s="22">
        <v>12.223000000000001</v>
      </c>
      <c r="O64">
        <v>10</v>
      </c>
      <c r="P64">
        <v>15</v>
      </c>
      <c r="R64" s="26">
        <v>8</v>
      </c>
      <c r="S64">
        <f t="shared" si="5"/>
        <v>21</v>
      </c>
      <c r="T64" s="22">
        <v>12.223000000000001</v>
      </c>
    </row>
    <row r="65" spans="12:20" x14ac:dyDescent="0.25">
      <c r="L65">
        <v>9</v>
      </c>
      <c r="M65">
        <v>7944</v>
      </c>
      <c r="N65" s="22">
        <v>20.077999999999999</v>
      </c>
      <c r="O65">
        <v>13</v>
      </c>
      <c r="P65">
        <v>30</v>
      </c>
      <c r="R65" s="26">
        <v>9</v>
      </c>
      <c r="S65">
        <f t="shared" si="5"/>
        <v>24</v>
      </c>
      <c r="T65" s="22">
        <v>20.077999999999999</v>
      </c>
    </row>
    <row r="66" spans="12:20" x14ac:dyDescent="0.25">
      <c r="L66">
        <v>10</v>
      </c>
      <c r="M66">
        <v>10652</v>
      </c>
      <c r="N66" s="22">
        <v>46.948</v>
      </c>
      <c r="O66">
        <v>35</v>
      </c>
      <c r="P66">
        <v>55</v>
      </c>
      <c r="R66" s="26">
        <v>10</v>
      </c>
      <c r="S66" s="27">
        <f t="shared" si="5"/>
        <v>27</v>
      </c>
      <c r="T66" s="29">
        <v>46.948</v>
      </c>
    </row>
    <row r="67" spans="12:20" x14ac:dyDescent="0.25">
      <c r="L67">
        <v>11</v>
      </c>
      <c r="M67">
        <v>10484</v>
      </c>
      <c r="N67" s="22">
        <v>27.978999999999999</v>
      </c>
      <c r="O67">
        <v>20</v>
      </c>
      <c r="P67">
        <v>33</v>
      </c>
      <c r="R67" s="26">
        <v>11</v>
      </c>
      <c r="S67">
        <f t="shared" si="5"/>
        <v>30</v>
      </c>
      <c r="T67" s="22">
        <v>27.978999999999999</v>
      </c>
    </row>
    <row r="68" spans="12:20" x14ac:dyDescent="0.25">
      <c r="L68">
        <v>12</v>
      </c>
      <c r="M68">
        <v>13364</v>
      </c>
      <c r="N68" s="22">
        <v>39.009</v>
      </c>
      <c r="O68">
        <v>31</v>
      </c>
      <c r="P68">
        <v>47</v>
      </c>
      <c r="R68" s="26">
        <v>12</v>
      </c>
      <c r="S68">
        <f t="shared" si="5"/>
        <v>33</v>
      </c>
      <c r="T68" s="22">
        <v>39.009</v>
      </c>
    </row>
    <row r="69" spans="12:20" x14ac:dyDescent="0.25">
      <c r="L69">
        <v>13</v>
      </c>
      <c r="M69">
        <v>12172</v>
      </c>
      <c r="N69" s="22">
        <v>57.320999999999998</v>
      </c>
      <c r="O69">
        <v>35</v>
      </c>
      <c r="P69">
        <v>72</v>
      </c>
      <c r="R69" s="26">
        <v>13</v>
      </c>
      <c r="S69">
        <f t="shared" si="5"/>
        <v>36</v>
      </c>
      <c r="T69" s="22">
        <v>57.320999999999998</v>
      </c>
    </row>
    <row r="70" spans="12:20" x14ac:dyDescent="0.25">
      <c r="L70">
        <v>14</v>
      </c>
      <c r="M70">
        <v>21635</v>
      </c>
      <c r="N70" s="22">
        <v>98.944000000000003</v>
      </c>
      <c r="O70">
        <v>84</v>
      </c>
      <c r="P70">
        <v>103</v>
      </c>
      <c r="R70" s="26">
        <v>14</v>
      </c>
      <c r="S70">
        <f t="shared" si="5"/>
        <v>39</v>
      </c>
      <c r="T70" s="22">
        <v>98.944000000000003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EC771-224B-414C-BCB1-AC04B41C00EB}">
  <dimension ref="C10:AI88"/>
  <sheetViews>
    <sheetView topLeftCell="X45" zoomScale="107" zoomScaleNormal="85" workbookViewId="0">
      <selection activeCell="AH31" sqref="AH31"/>
    </sheetView>
  </sheetViews>
  <sheetFormatPr defaultRowHeight="15" x14ac:dyDescent="0.25"/>
  <sheetData>
    <row r="10" spans="3:32" ht="18.75" x14ac:dyDescent="0.3">
      <c r="D10" s="9" t="s">
        <v>43</v>
      </c>
      <c r="E10" s="10" t="s">
        <v>44</v>
      </c>
      <c r="F10" s="11"/>
      <c r="G10" s="11"/>
      <c r="AF10" s="6" t="s">
        <v>82</v>
      </c>
    </row>
    <row r="11" spans="3:32" ht="21" x14ac:dyDescent="0.35">
      <c r="D11" s="5" t="s">
        <v>42</v>
      </c>
      <c r="E11" s="11" t="s">
        <v>39</v>
      </c>
      <c r="F11" s="11" t="s">
        <v>40</v>
      </c>
      <c r="G11" s="11" t="s">
        <v>41</v>
      </c>
      <c r="J11" s="19" t="s">
        <v>67</v>
      </c>
      <c r="K11" s="31"/>
      <c r="L11" s="21"/>
      <c r="N11" s="30" t="s">
        <v>68</v>
      </c>
      <c r="AF11" s="6" t="s">
        <v>83</v>
      </c>
    </row>
    <row r="12" spans="3:32" x14ac:dyDescent="0.25">
      <c r="C12" s="26">
        <v>1</v>
      </c>
      <c r="D12">
        <v>0</v>
      </c>
    </row>
    <row r="13" spans="3:32" x14ac:dyDescent="0.25">
      <c r="C13" s="26">
        <f>C12+1</f>
        <v>2</v>
      </c>
      <c r="D13">
        <f>D12+3</f>
        <v>3</v>
      </c>
      <c r="L13" t="s">
        <v>73</v>
      </c>
      <c r="S13" t="s">
        <v>81</v>
      </c>
    </row>
    <row r="14" spans="3:32" x14ac:dyDescent="0.25">
      <c r="C14" s="26">
        <f t="shared" ref="C14:C26" si="0">C13+1</f>
        <v>3</v>
      </c>
      <c r="D14">
        <f t="shared" ref="D14:D26" si="1">D13+3</f>
        <v>6</v>
      </c>
      <c r="L14" s="1" t="s">
        <v>74</v>
      </c>
      <c r="M14">
        <f>40/13</f>
        <v>3.0769230769230771</v>
      </c>
      <c r="N14" t="s">
        <v>75</v>
      </c>
    </row>
    <row r="15" spans="3:32" x14ac:dyDescent="0.25">
      <c r="C15" s="26">
        <f t="shared" si="0"/>
        <v>4</v>
      </c>
      <c r="D15">
        <f t="shared" si="1"/>
        <v>9</v>
      </c>
    </row>
    <row r="16" spans="3:32" x14ac:dyDescent="0.25">
      <c r="C16" s="26">
        <f t="shared" si="0"/>
        <v>5</v>
      </c>
      <c r="D16">
        <f t="shared" si="1"/>
        <v>12</v>
      </c>
    </row>
    <row r="17" spans="3:35" ht="21" x14ac:dyDescent="0.35">
      <c r="C17" s="26">
        <f t="shared" si="0"/>
        <v>6</v>
      </c>
      <c r="D17">
        <f t="shared" si="1"/>
        <v>15</v>
      </c>
      <c r="M17" s="33" t="s">
        <v>70</v>
      </c>
      <c r="N17" s="34"/>
      <c r="O17" s="34"/>
      <c r="P17" s="34"/>
    </row>
    <row r="18" spans="3:35" ht="18.75" x14ac:dyDescent="0.3">
      <c r="C18" s="26">
        <f t="shared" si="0"/>
        <v>7</v>
      </c>
      <c r="D18">
        <f t="shared" si="1"/>
        <v>18</v>
      </c>
      <c r="M18" s="35" t="s">
        <v>45</v>
      </c>
      <c r="N18" s="35" t="s">
        <v>46</v>
      </c>
      <c r="O18" s="35" t="s">
        <v>47</v>
      </c>
      <c r="P18" s="35" t="s">
        <v>48</v>
      </c>
      <c r="S18" s="8" t="s">
        <v>42</v>
      </c>
      <c r="T18" s="8" t="s">
        <v>76</v>
      </c>
    </row>
    <row r="19" spans="3:35" x14ac:dyDescent="0.25">
      <c r="C19" s="26">
        <f t="shared" si="0"/>
        <v>8</v>
      </c>
      <c r="D19">
        <f t="shared" si="1"/>
        <v>21</v>
      </c>
      <c r="L19" s="26">
        <v>1</v>
      </c>
      <c r="M19">
        <v>15730</v>
      </c>
      <c r="N19">
        <v>0.746</v>
      </c>
      <c r="O19">
        <v>0</v>
      </c>
      <c r="P19">
        <v>2</v>
      </c>
      <c r="R19" s="26">
        <v>1</v>
      </c>
      <c r="S19">
        <v>0</v>
      </c>
      <c r="T19">
        <v>0.746</v>
      </c>
      <c r="AG19" s="8" t="s">
        <v>42</v>
      </c>
      <c r="AH19" s="8" t="s">
        <v>76</v>
      </c>
      <c r="AI19" s="23" t="s">
        <v>90</v>
      </c>
    </row>
    <row r="20" spans="3:35" x14ac:dyDescent="0.25">
      <c r="C20" s="26">
        <f t="shared" si="0"/>
        <v>9</v>
      </c>
      <c r="D20">
        <f t="shared" si="1"/>
        <v>24</v>
      </c>
      <c r="L20" s="26">
        <v>2</v>
      </c>
      <c r="M20">
        <v>14111</v>
      </c>
      <c r="N20">
        <v>0.74</v>
      </c>
      <c r="O20">
        <v>0</v>
      </c>
      <c r="P20">
        <v>2</v>
      </c>
      <c r="R20" s="26">
        <f>R19+1</f>
        <v>2</v>
      </c>
      <c r="S20">
        <f>S19+3</f>
        <v>3</v>
      </c>
      <c r="T20">
        <v>0.74</v>
      </c>
      <c r="AF20" s="26">
        <v>1</v>
      </c>
      <c r="AG20">
        <v>0</v>
      </c>
      <c r="AH20">
        <v>0.746</v>
      </c>
      <c r="AI20">
        <f>AH20/$AH$30</f>
        <v>1.0748969770323621E-2</v>
      </c>
    </row>
    <row r="21" spans="3:35" x14ac:dyDescent="0.25">
      <c r="C21" s="26">
        <f t="shared" si="0"/>
        <v>10</v>
      </c>
      <c r="D21">
        <f t="shared" si="1"/>
        <v>27</v>
      </c>
      <c r="L21" s="26">
        <v>3</v>
      </c>
      <c r="M21">
        <v>12860</v>
      </c>
      <c r="N21">
        <v>0.78200000000000003</v>
      </c>
      <c r="O21">
        <v>0</v>
      </c>
      <c r="P21">
        <v>2</v>
      </c>
      <c r="R21" s="26">
        <f t="shared" ref="R21:R31" si="2">R20+1</f>
        <v>3</v>
      </c>
      <c r="S21">
        <f t="shared" ref="S21:S31" si="3">S20+3</f>
        <v>6</v>
      </c>
      <c r="T21">
        <v>0.78200000000000003</v>
      </c>
      <c r="AF21" s="26">
        <f>AF20+1</f>
        <v>2</v>
      </c>
      <c r="AG21">
        <f>AG20+1</f>
        <v>1</v>
      </c>
      <c r="AH21">
        <v>0.74</v>
      </c>
      <c r="AI21">
        <f>AH21/$AH$30</f>
        <v>1.0662516930347829E-2</v>
      </c>
    </row>
    <row r="22" spans="3:35" x14ac:dyDescent="0.25">
      <c r="C22" s="26">
        <f t="shared" si="0"/>
        <v>11</v>
      </c>
      <c r="D22">
        <f t="shared" si="1"/>
        <v>30</v>
      </c>
      <c r="L22" s="26">
        <v>4</v>
      </c>
      <c r="M22">
        <v>226050</v>
      </c>
      <c r="N22" s="22">
        <v>6.0279999999999996</v>
      </c>
      <c r="O22">
        <v>1</v>
      </c>
      <c r="P22">
        <v>41</v>
      </c>
      <c r="R22" s="26">
        <f t="shared" si="2"/>
        <v>4</v>
      </c>
      <c r="S22">
        <f t="shared" si="3"/>
        <v>9</v>
      </c>
      <c r="T22" s="22">
        <v>6.0279999999999996</v>
      </c>
      <c r="AF22" s="26">
        <f t="shared" ref="AF22:AG30" si="4">AF21+1</f>
        <v>3</v>
      </c>
      <c r="AG22">
        <f t="shared" si="4"/>
        <v>2</v>
      </c>
      <c r="AH22">
        <v>0.78200000000000003</v>
      </c>
      <c r="AI22">
        <f t="shared" ref="AI22:AI30" si="5">AH22/$AH$30</f>
        <v>1.1267686810178382E-2</v>
      </c>
    </row>
    <row r="23" spans="3:35" x14ac:dyDescent="0.25">
      <c r="C23" s="26">
        <f t="shared" si="0"/>
        <v>12</v>
      </c>
      <c r="D23">
        <f t="shared" si="1"/>
        <v>33</v>
      </c>
      <c r="L23" s="26">
        <v>5</v>
      </c>
      <c r="M23">
        <v>98895</v>
      </c>
      <c r="N23" s="22">
        <v>17.768999999999998</v>
      </c>
      <c r="O23">
        <v>4</v>
      </c>
      <c r="P23">
        <v>40</v>
      </c>
      <c r="R23" s="26">
        <f t="shared" si="2"/>
        <v>5</v>
      </c>
      <c r="S23">
        <f t="shared" si="3"/>
        <v>12</v>
      </c>
      <c r="T23" s="22">
        <v>17.768999999999998</v>
      </c>
      <c r="AF23" s="26">
        <f t="shared" si="4"/>
        <v>4</v>
      </c>
      <c r="AG23">
        <f t="shared" si="4"/>
        <v>3</v>
      </c>
      <c r="AH23" s="22">
        <v>6.0279999999999996</v>
      </c>
      <c r="AI23">
        <f t="shared" si="5"/>
        <v>8.6856286562346896E-2</v>
      </c>
    </row>
    <row r="24" spans="3:35" x14ac:dyDescent="0.25">
      <c r="C24" s="26">
        <f t="shared" si="0"/>
        <v>13</v>
      </c>
      <c r="D24">
        <f t="shared" si="1"/>
        <v>36</v>
      </c>
      <c r="L24" s="26">
        <v>6</v>
      </c>
      <c r="M24">
        <v>96224</v>
      </c>
      <c r="N24" s="22">
        <v>24.846</v>
      </c>
      <c r="O24">
        <v>11</v>
      </c>
      <c r="P24">
        <v>37</v>
      </c>
      <c r="R24" s="26">
        <f t="shared" si="2"/>
        <v>6</v>
      </c>
      <c r="S24">
        <f t="shared" si="3"/>
        <v>15</v>
      </c>
      <c r="T24" s="22">
        <v>24.846</v>
      </c>
      <c r="AF24" s="26">
        <f t="shared" si="4"/>
        <v>5</v>
      </c>
      <c r="AG24">
        <f t="shared" si="4"/>
        <v>4</v>
      </c>
      <c r="AH24" s="22">
        <v>17.768999999999998</v>
      </c>
      <c r="AI24">
        <f t="shared" si="5"/>
        <v>0.25603008558831153</v>
      </c>
    </row>
    <row r="25" spans="3:35" x14ac:dyDescent="0.25">
      <c r="C25" s="26">
        <f t="shared" si="0"/>
        <v>14</v>
      </c>
      <c r="D25">
        <f t="shared" si="1"/>
        <v>39</v>
      </c>
      <c r="L25" s="26">
        <v>7</v>
      </c>
      <c r="M25">
        <v>207752</v>
      </c>
      <c r="N25" s="22">
        <v>32.518999999999998</v>
      </c>
      <c r="O25">
        <v>9</v>
      </c>
      <c r="P25">
        <v>46</v>
      </c>
      <c r="R25" s="26">
        <f t="shared" si="2"/>
        <v>7</v>
      </c>
      <c r="S25">
        <f t="shared" si="3"/>
        <v>18</v>
      </c>
      <c r="T25" s="22">
        <v>32.518999999999998</v>
      </c>
      <c r="AF25" s="26">
        <f t="shared" si="4"/>
        <v>6</v>
      </c>
      <c r="AG25">
        <f t="shared" si="4"/>
        <v>5</v>
      </c>
      <c r="AH25" s="22">
        <v>24.846</v>
      </c>
      <c r="AI25">
        <f t="shared" si="5"/>
        <v>0.35800121033975968</v>
      </c>
    </row>
    <row r="26" spans="3:35" x14ac:dyDescent="0.25">
      <c r="C26" s="26">
        <f t="shared" si="0"/>
        <v>15</v>
      </c>
      <c r="D26">
        <f t="shared" si="1"/>
        <v>42</v>
      </c>
      <c r="L26" s="26">
        <v>8</v>
      </c>
      <c r="M26">
        <v>25448</v>
      </c>
      <c r="N26" s="22">
        <v>33.366999999999997</v>
      </c>
      <c r="O26">
        <v>26</v>
      </c>
      <c r="P26">
        <v>38</v>
      </c>
      <c r="R26" s="26">
        <f t="shared" si="2"/>
        <v>8</v>
      </c>
      <c r="S26">
        <f t="shared" si="3"/>
        <v>21</v>
      </c>
      <c r="T26" s="22">
        <v>33.366999999999997</v>
      </c>
      <c r="AF26" s="26">
        <f t="shared" si="4"/>
        <v>7</v>
      </c>
      <c r="AG26">
        <f t="shared" si="4"/>
        <v>6</v>
      </c>
      <c r="AH26" s="22">
        <v>32.518999999999998</v>
      </c>
      <c r="AI26">
        <f t="shared" si="5"/>
        <v>0.46855998386213649</v>
      </c>
    </row>
    <row r="27" spans="3:35" x14ac:dyDescent="0.25">
      <c r="L27" s="26">
        <v>9</v>
      </c>
      <c r="M27">
        <v>177452</v>
      </c>
      <c r="N27" s="32">
        <v>32.340000000000003</v>
      </c>
      <c r="O27">
        <v>19</v>
      </c>
      <c r="P27">
        <v>57</v>
      </c>
      <c r="R27" s="26">
        <f t="shared" si="2"/>
        <v>9</v>
      </c>
      <c r="S27" s="27">
        <f t="shared" si="3"/>
        <v>24</v>
      </c>
      <c r="T27" s="36">
        <v>32.340000000000003</v>
      </c>
      <c r="AF27" s="26">
        <f t="shared" si="4"/>
        <v>8</v>
      </c>
      <c r="AG27">
        <f t="shared" si="4"/>
        <v>7</v>
      </c>
      <c r="AH27" s="22">
        <v>33.366999999999997</v>
      </c>
      <c r="AI27">
        <f t="shared" si="5"/>
        <v>0.4807786519120486</v>
      </c>
    </row>
    <row r="28" spans="3:35" x14ac:dyDescent="0.25">
      <c r="L28" s="26">
        <v>10</v>
      </c>
      <c r="M28">
        <v>167667</v>
      </c>
      <c r="N28" s="22">
        <v>41.643999999999998</v>
      </c>
      <c r="O28">
        <v>26</v>
      </c>
      <c r="P28">
        <v>63</v>
      </c>
      <c r="R28" s="26">
        <f t="shared" si="2"/>
        <v>10</v>
      </c>
      <c r="S28">
        <f t="shared" si="3"/>
        <v>27</v>
      </c>
      <c r="T28" s="22">
        <v>41.643999999999998</v>
      </c>
      <c r="AF28" s="26">
        <v>9</v>
      </c>
      <c r="AG28">
        <f t="shared" ref="AG28:AG30" si="6">AG27+1</f>
        <v>8</v>
      </c>
      <c r="AH28" s="22">
        <v>41.643999999999998</v>
      </c>
      <c r="AI28">
        <f t="shared" si="5"/>
        <v>0.6000403446586553</v>
      </c>
    </row>
    <row r="29" spans="3:35" x14ac:dyDescent="0.25">
      <c r="L29" s="26">
        <v>11</v>
      </c>
      <c r="M29">
        <v>182548</v>
      </c>
      <c r="N29" s="22">
        <v>69.119</v>
      </c>
      <c r="O29">
        <v>35</v>
      </c>
      <c r="P29">
        <v>96</v>
      </c>
      <c r="R29" s="26">
        <f t="shared" si="2"/>
        <v>11</v>
      </c>
      <c r="S29">
        <f t="shared" si="3"/>
        <v>30</v>
      </c>
      <c r="T29" s="22">
        <v>69.119</v>
      </c>
      <c r="AF29" s="26">
        <f t="shared" si="4"/>
        <v>10</v>
      </c>
      <c r="AG29">
        <f t="shared" si="6"/>
        <v>9</v>
      </c>
      <c r="AH29" s="22">
        <v>69.119</v>
      </c>
      <c r="AI29">
        <f t="shared" si="5"/>
        <v>0.9959223077144751</v>
      </c>
    </row>
    <row r="30" spans="3:35" x14ac:dyDescent="0.25">
      <c r="L30" s="26">
        <v>12</v>
      </c>
      <c r="M30">
        <v>50179</v>
      </c>
      <c r="N30" s="22">
        <v>69.402000000000001</v>
      </c>
      <c r="O30">
        <v>56</v>
      </c>
      <c r="P30">
        <v>88</v>
      </c>
      <c r="R30" s="26">
        <f t="shared" si="2"/>
        <v>12</v>
      </c>
      <c r="S30">
        <f t="shared" si="3"/>
        <v>33</v>
      </c>
      <c r="T30" s="22">
        <v>69.402000000000001</v>
      </c>
      <c r="AF30" s="26">
        <f t="shared" si="4"/>
        <v>11</v>
      </c>
      <c r="AG30">
        <f t="shared" si="6"/>
        <v>10</v>
      </c>
      <c r="AH30" s="22">
        <v>69.402000000000001</v>
      </c>
      <c r="AI30">
        <f t="shared" si="5"/>
        <v>1</v>
      </c>
    </row>
    <row r="31" spans="3:35" x14ac:dyDescent="0.25">
      <c r="L31" s="26">
        <v>13</v>
      </c>
      <c r="M31">
        <v>65056</v>
      </c>
      <c r="N31" s="22">
        <v>60.851999999999997</v>
      </c>
      <c r="O31">
        <v>47</v>
      </c>
      <c r="P31">
        <v>88</v>
      </c>
      <c r="R31" s="26">
        <f t="shared" si="2"/>
        <v>13</v>
      </c>
      <c r="S31" s="27">
        <f t="shared" si="3"/>
        <v>36</v>
      </c>
      <c r="T31" s="29">
        <v>60.851999999999997</v>
      </c>
    </row>
    <row r="32" spans="3:35" x14ac:dyDescent="0.25">
      <c r="AG32" s="27"/>
      <c r="AH32" s="29"/>
    </row>
    <row r="36" spans="12:35" ht="21" x14ac:dyDescent="0.35">
      <c r="M36" s="33" t="s">
        <v>71</v>
      </c>
      <c r="N36" s="34"/>
      <c r="O36" s="34"/>
      <c r="P36" s="34"/>
    </row>
    <row r="37" spans="12:35" ht="18.75" x14ac:dyDescent="0.3">
      <c r="M37" s="35" t="s">
        <v>45</v>
      </c>
      <c r="N37" s="35" t="s">
        <v>46</v>
      </c>
      <c r="O37" s="35" t="s">
        <v>47</v>
      </c>
      <c r="P37" s="35" t="s">
        <v>48</v>
      </c>
      <c r="S37" s="8" t="s">
        <v>42</v>
      </c>
      <c r="T37" s="8" t="s">
        <v>76</v>
      </c>
      <c r="AG37" s="8" t="s">
        <v>42</v>
      </c>
      <c r="AH37" s="8" t="s">
        <v>76</v>
      </c>
      <c r="AI37" s="23" t="s">
        <v>90</v>
      </c>
    </row>
    <row r="38" spans="12:35" x14ac:dyDescent="0.25">
      <c r="L38" s="26">
        <v>1</v>
      </c>
      <c r="M38">
        <v>17900</v>
      </c>
      <c r="N38">
        <v>0.70099999999999996</v>
      </c>
      <c r="O38">
        <v>0</v>
      </c>
      <c r="P38">
        <v>2</v>
      </c>
      <c r="R38" s="26">
        <v>1</v>
      </c>
      <c r="S38">
        <v>0</v>
      </c>
      <c r="T38">
        <v>0.70099999999999996</v>
      </c>
      <c r="AF38" s="26">
        <v>1</v>
      </c>
      <c r="AG38">
        <v>0</v>
      </c>
      <c r="AH38">
        <v>0.70099999999999996</v>
      </c>
      <c r="AI38">
        <f>AH38/$AH$48</f>
        <v>1.0440403318290811E-2</v>
      </c>
    </row>
    <row r="39" spans="12:35" x14ac:dyDescent="0.25">
      <c r="L39" s="26">
        <v>2</v>
      </c>
      <c r="M39">
        <v>18624</v>
      </c>
      <c r="N39">
        <v>0.60899999999999999</v>
      </c>
      <c r="O39">
        <v>0</v>
      </c>
      <c r="P39">
        <v>2</v>
      </c>
      <c r="R39" s="26">
        <f>R38+1</f>
        <v>2</v>
      </c>
      <c r="S39">
        <f>S38+3</f>
        <v>3</v>
      </c>
      <c r="T39">
        <v>0.60899999999999999</v>
      </c>
      <c r="AF39" s="26">
        <f>AF38+1</f>
        <v>2</v>
      </c>
      <c r="AG39">
        <f>AG38+1</f>
        <v>1</v>
      </c>
      <c r="AH39">
        <v>0.60899999999999999</v>
      </c>
      <c r="AI39">
        <f t="shared" ref="AI39:AI48" si="7">AH39/$AH$48</f>
        <v>9.0701934676734736E-3</v>
      </c>
    </row>
    <row r="40" spans="12:35" x14ac:dyDescent="0.25">
      <c r="L40" s="26">
        <v>3</v>
      </c>
      <c r="M40">
        <v>15290</v>
      </c>
      <c r="N40">
        <v>0.78600000000000003</v>
      </c>
      <c r="O40">
        <v>0</v>
      </c>
      <c r="P40">
        <v>2</v>
      </c>
      <c r="R40" s="26">
        <f t="shared" ref="R40:R50" si="8">R39+1</f>
        <v>3</v>
      </c>
      <c r="S40">
        <f t="shared" ref="S40:S50" si="9">S39+3</f>
        <v>6</v>
      </c>
      <c r="T40">
        <v>0.78600000000000003</v>
      </c>
      <c r="AF40" s="26">
        <f t="shared" ref="AF40:AG48" si="10">AF39+1</f>
        <v>3</v>
      </c>
      <c r="AG40">
        <f t="shared" si="10"/>
        <v>2</v>
      </c>
      <c r="AH40">
        <v>0.78600000000000003</v>
      </c>
      <c r="AI40">
        <f t="shared" si="7"/>
        <v>1.1706358071578571E-2</v>
      </c>
    </row>
    <row r="41" spans="12:35" x14ac:dyDescent="0.25">
      <c r="L41" s="26">
        <v>4</v>
      </c>
      <c r="M41">
        <v>249760</v>
      </c>
      <c r="N41">
        <v>0.76300000000000001</v>
      </c>
      <c r="O41">
        <v>0</v>
      </c>
      <c r="P41">
        <v>4</v>
      </c>
      <c r="R41" s="26">
        <f t="shared" si="8"/>
        <v>4</v>
      </c>
      <c r="S41">
        <f t="shared" si="9"/>
        <v>9</v>
      </c>
      <c r="T41">
        <v>0.76300000000000001</v>
      </c>
      <c r="AF41" s="26">
        <f t="shared" si="10"/>
        <v>4</v>
      </c>
      <c r="AG41">
        <f t="shared" si="10"/>
        <v>3</v>
      </c>
      <c r="AH41">
        <v>0.76300000000000001</v>
      </c>
      <c r="AI41">
        <f t="shared" si="7"/>
        <v>1.1363805608924237E-2</v>
      </c>
    </row>
    <row r="42" spans="12:35" x14ac:dyDescent="0.25">
      <c r="L42" s="26">
        <v>5</v>
      </c>
      <c r="M42">
        <v>191252</v>
      </c>
      <c r="N42" s="22">
        <v>2.0139999999999998</v>
      </c>
      <c r="O42">
        <v>1</v>
      </c>
      <c r="P42">
        <v>6</v>
      </c>
      <c r="R42" s="26">
        <f t="shared" si="8"/>
        <v>5</v>
      </c>
      <c r="S42">
        <f t="shared" si="9"/>
        <v>12</v>
      </c>
      <c r="T42" s="22">
        <v>2.0139999999999998</v>
      </c>
      <c r="AF42" s="26">
        <f t="shared" si="10"/>
        <v>5</v>
      </c>
      <c r="AG42">
        <f t="shared" si="10"/>
        <v>4</v>
      </c>
      <c r="AH42" s="22">
        <v>2.0139999999999998</v>
      </c>
      <c r="AI42">
        <f t="shared" si="7"/>
        <v>2.9995680860253487E-2</v>
      </c>
    </row>
    <row r="43" spans="12:35" x14ac:dyDescent="0.25">
      <c r="L43" s="26">
        <v>6</v>
      </c>
      <c r="M43">
        <v>182852</v>
      </c>
      <c r="N43" s="22">
        <v>7.3079999999999998</v>
      </c>
      <c r="O43">
        <v>2</v>
      </c>
      <c r="P43">
        <v>29</v>
      </c>
      <c r="R43" s="26">
        <f t="shared" si="8"/>
        <v>6</v>
      </c>
      <c r="S43">
        <f t="shared" si="9"/>
        <v>15</v>
      </c>
      <c r="T43" s="22">
        <v>7.3079999999999998</v>
      </c>
      <c r="AF43" s="26">
        <f t="shared" si="10"/>
        <v>6</v>
      </c>
      <c r="AG43">
        <f t="shared" si="10"/>
        <v>5</v>
      </c>
      <c r="AH43" s="22">
        <v>7.3079999999999998</v>
      </c>
      <c r="AI43">
        <f t="shared" si="7"/>
        <v>0.10884232161208167</v>
      </c>
    </row>
    <row r="44" spans="12:35" x14ac:dyDescent="0.25">
      <c r="L44" s="26">
        <v>7</v>
      </c>
      <c r="M44">
        <v>215636</v>
      </c>
      <c r="N44" s="22">
        <v>14.063000000000001</v>
      </c>
      <c r="O44">
        <v>2</v>
      </c>
      <c r="P44">
        <v>39</v>
      </c>
      <c r="R44" s="26">
        <f t="shared" si="8"/>
        <v>7</v>
      </c>
      <c r="S44">
        <f t="shared" si="9"/>
        <v>18</v>
      </c>
      <c r="T44" s="22">
        <v>14.063000000000001</v>
      </c>
      <c r="AF44" s="26">
        <f t="shared" si="10"/>
        <v>7</v>
      </c>
      <c r="AG44">
        <f t="shared" ref="AG44" si="11">AG43+1</f>
        <v>6</v>
      </c>
      <c r="AH44" s="22">
        <v>14.063000000000001</v>
      </c>
      <c r="AI44">
        <f t="shared" si="7"/>
        <v>0.20944849053512654</v>
      </c>
    </row>
    <row r="45" spans="12:35" x14ac:dyDescent="0.25">
      <c r="L45" s="26">
        <v>8</v>
      </c>
      <c r="M45">
        <v>215112</v>
      </c>
      <c r="N45" s="22">
        <v>31.553000000000001</v>
      </c>
      <c r="O45">
        <v>4</v>
      </c>
      <c r="P45">
        <v>80</v>
      </c>
      <c r="R45" s="26">
        <f t="shared" si="8"/>
        <v>8</v>
      </c>
      <c r="S45" s="27">
        <f t="shared" si="9"/>
        <v>21</v>
      </c>
      <c r="T45" s="29">
        <v>31.553000000000001</v>
      </c>
      <c r="AF45" s="26">
        <f t="shared" si="10"/>
        <v>8</v>
      </c>
      <c r="AG45">
        <f t="shared" ref="AG45" si="12">AG44+1</f>
        <v>7</v>
      </c>
      <c r="AH45" s="32">
        <v>30.52</v>
      </c>
      <c r="AI45">
        <f t="shared" si="7"/>
        <v>0.45455222435696946</v>
      </c>
    </row>
    <row r="46" spans="12:35" x14ac:dyDescent="0.25">
      <c r="L46" s="26">
        <v>9</v>
      </c>
      <c r="M46">
        <v>208700</v>
      </c>
      <c r="N46" s="32">
        <v>30.52</v>
      </c>
      <c r="O46">
        <v>6</v>
      </c>
      <c r="P46">
        <v>48</v>
      </c>
      <c r="R46" s="26">
        <f t="shared" si="8"/>
        <v>9</v>
      </c>
      <c r="S46">
        <f t="shared" si="9"/>
        <v>24</v>
      </c>
      <c r="T46" s="32">
        <v>30.52</v>
      </c>
      <c r="AF46" s="26">
        <f t="shared" si="10"/>
        <v>9</v>
      </c>
      <c r="AG46">
        <f t="shared" ref="AG46:AG47" si="13">AG45+1</f>
        <v>8</v>
      </c>
      <c r="AH46" s="22">
        <v>48.290999999999997</v>
      </c>
      <c r="AI46">
        <f t="shared" si="7"/>
        <v>0.71922612930610785</v>
      </c>
    </row>
    <row r="47" spans="12:35" x14ac:dyDescent="0.25">
      <c r="L47" s="26">
        <v>10</v>
      </c>
      <c r="M47">
        <v>209087</v>
      </c>
      <c r="N47" s="22">
        <v>48.290999999999997</v>
      </c>
      <c r="O47">
        <v>12</v>
      </c>
      <c r="P47">
        <v>72</v>
      </c>
      <c r="R47" s="26">
        <f t="shared" si="8"/>
        <v>10</v>
      </c>
      <c r="S47">
        <f t="shared" si="9"/>
        <v>27</v>
      </c>
      <c r="T47" s="22">
        <v>48.290999999999997</v>
      </c>
      <c r="AF47" s="26">
        <f t="shared" si="10"/>
        <v>10</v>
      </c>
      <c r="AG47">
        <f t="shared" si="13"/>
        <v>9</v>
      </c>
      <c r="AH47" s="22">
        <v>64.143000000000001</v>
      </c>
      <c r="AI47">
        <f t="shared" si="7"/>
        <v>0.9553192440016085</v>
      </c>
    </row>
    <row r="48" spans="12:35" x14ac:dyDescent="0.25">
      <c r="L48" s="26">
        <v>11</v>
      </c>
      <c r="M48">
        <v>221425</v>
      </c>
      <c r="N48" s="22">
        <v>77.850999999999999</v>
      </c>
      <c r="O48">
        <v>27</v>
      </c>
      <c r="P48">
        <v>103</v>
      </c>
      <c r="R48" s="26">
        <f t="shared" si="8"/>
        <v>11</v>
      </c>
      <c r="S48" s="27">
        <f t="shared" si="9"/>
        <v>30</v>
      </c>
      <c r="T48" s="29">
        <v>77.850999999999999</v>
      </c>
      <c r="AF48" s="26">
        <f t="shared" si="10"/>
        <v>11</v>
      </c>
      <c r="AG48">
        <f t="shared" ref="AG48" si="14">AG47+1</f>
        <v>10</v>
      </c>
      <c r="AH48" s="22">
        <v>67.143000000000001</v>
      </c>
      <c r="AI48">
        <f t="shared" si="7"/>
        <v>1</v>
      </c>
    </row>
    <row r="49" spans="12:35" x14ac:dyDescent="0.25">
      <c r="L49" s="26">
        <v>12</v>
      </c>
      <c r="M49">
        <v>213948</v>
      </c>
      <c r="N49" s="22">
        <v>67.143000000000001</v>
      </c>
      <c r="O49">
        <v>29</v>
      </c>
      <c r="P49">
        <v>99</v>
      </c>
      <c r="R49" s="26">
        <f t="shared" si="8"/>
        <v>12</v>
      </c>
      <c r="S49">
        <f t="shared" si="9"/>
        <v>33</v>
      </c>
      <c r="T49" s="22">
        <v>67.143000000000001</v>
      </c>
    </row>
    <row r="50" spans="12:35" x14ac:dyDescent="0.25">
      <c r="L50" s="26">
        <v>13</v>
      </c>
      <c r="M50">
        <v>225228</v>
      </c>
      <c r="N50" s="22">
        <v>64.143000000000001</v>
      </c>
      <c r="O50">
        <v>23</v>
      </c>
      <c r="P50">
        <v>93</v>
      </c>
      <c r="R50" s="26">
        <f t="shared" si="8"/>
        <v>13</v>
      </c>
      <c r="S50">
        <f t="shared" si="9"/>
        <v>36</v>
      </c>
      <c r="T50" s="22">
        <v>64.143000000000001</v>
      </c>
      <c r="AE50" s="27" t="s">
        <v>91</v>
      </c>
    </row>
    <row r="55" spans="12:35" ht="21" x14ac:dyDescent="0.35">
      <c r="M55" s="33" t="s">
        <v>72</v>
      </c>
      <c r="N55" s="34"/>
      <c r="O55" s="34"/>
      <c r="P55" s="34"/>
    </row>
    <row r="56" spans="12:35" ht="18.75" x14ac:dyDescent="0.3">
      <c r="M56" s="35" t="s">
        <v>45</v>
      </c>
      <c r="N56" s="35" t="s">
        <v>46</v>
      </c>
      <c r="O56" s="35" t="s">
        <v>47</v>
      </c>
      <c r="P56" s="35" t="s">
        <v>48</v>
      </c>
      <c r="S56" s="8" t="s">
        <v>42</v>
      </c>
      <c r="T56" s="8" t="s">
        <v>76</v>
      </c>
      <c r="AG56" s="8" t="s">
        <v>42</v>
      </c>
      <c r="AH56" s="8" t="s">
        <v>76</v>
      </c>
      <c r="AI56" s="23" t="s">
        <v>90</v>
      </c>
    </row>
    <row r="57" spans="12:35" x14ac:dyDescent="0.25">
      <c r="L57" s="26">
        <v>1</v>
      </c>
      <c r="M57">
        <v>27436</v>
      </c>
      <c r="N57">
        <v>0.55900000000000005</v>
      </c>
      <c r="O57">
        <v>0</v>
      </c>
      <c r="P57">
        <v>2</v>
      </c>
      <c r="R57" s="26">
        <v>1</v>
      </c>
      <c r="S57">
        <v>0</v>
      </c>
      <c r="T57">
        <v>0.55900000000000005</v>
      </c>
      <c r="AF57" s="26">
        <v>1</v>
      </c>
      <c r="AG57">
        <v>0</v>
      </c>
      <c r="AH57">
        <v>0.55900000000000005</v>
      </c>
      <c r="AI57">
        <f>AH57/$AH$67</f>
        <v>6.017870599633976E-3</v>
      </c>
    </row>
    <row r="58" spans="12:35" x14ac:dyDescent="0.25">
      <c r="L58" s="26">
        <v>2</v>
      </c>
      <c r="M58">
        <v>23286</v>
      </c>
      <c r="N58">
        <v>0.41099999999999998</v>
      </c>
      <c r="O58">
        <v>0</v>
      </c>
      <c r="P58">
        <v>2</v>
      </c>
      <c r="R58" s="26">
        <f>R57+1</f>
        <v>2</v>
      </c>
      <c r="S58">
        <f>S57+3</f>
        <v>3</v>
      </c>
      <c r="T58">
        <v>0.41099999999999998</v>
      </c>
      <c r="AF58" s="26">
        <f>AF57+1</f>
        <v>2</v>
      </c>
      <c r="AG58">
        <f>1</f>
        <v>1</v>
      </c>
      <c r="AH58">
        <v>0.41099999999999998</v>
      </c>
      <c r="AI58">
        <f t="shared" ref="AI58:AI67" si="15">AH58/$AH$67</f>
        <v>4.4245882226289154E-3</v>
      </c>
    </row>
    <row r="59" spans="12:35" x14ac:dyDescent="0.25">
      <c r="L59" s="26">
        <v>3</v>
      </c>
      <c r="M59">
        <v>20884</v>
      </c>
      <c r="N59">
        <v>0.38600000000000001</v>
      </c>
      <c r="O59">
        <v>0</v>
      </c>
      <c r="P59">
        <v>1</v>
      </c>
      <c r="R59" s="26">
        <f t="shared" ref="R59:R69" si="16">R58+1</f>
        <v>3</v>
      </c>
      <c r="S59">
        <f t="shared" ref="S59:S69" si="17">S58+3</f>
        <v>6</v>
      </c>
      <c r="T59">
        <v>0.38600000000000001</v>
      </c>
      <c r="AF59" s="26">
        <f t="shared" ref="AF59:AG67" si="18">AF58+1</f>
        <v>3</v>
      </c>
      <c r="AG59">
        <f>AG58+1</f>
        <v>2</v>
      </c>
      <c r="AH59">
        <v>0.38600000000000001</v>
      </c>
      <c r="AI59">
        <f t="shared" si="15"/>
        <v>4.1554526859726559E-3</v>
      </c>
    </row>
    <row r="60" spans="12:35" x14ac:dyDescent="0.25">
      <c r="L60" s="26">
        <v>4</v>
      </c>
      <c r="M60">
        <v>22432</v>
      </c>
      <c r="N60">
        <v>0.41</v>
      </c>
      <c r="O60">
        <v>0</v>
      </c>
      <c r="P60">
        <v>2</v>
      </c>
      <c r="R60" s="26">
        <f t="shared" si="16"/>
        <v>4</v>
      </c>
      <c r="S60">
        <f t="shared" si="17"/>
        <v>9</v>
      </c>
      <c r="T60">
        <v>0.41</v>
      </c>
      <c r="AF60" s="26">
        <f t="shared" si="18"/>
        <v>4</v>
      </c>
      <c r="AG60">
        <f t="shared" si="18"/>
        <v>3</v>
      </c>
      <c r="AH60">
        <v>0.41</v>
      </c>
      <c r="AI60">
        <f t="shared" si="15"/>
        <v>4.4138228011626653E-3</v>
      </c>
    </row>
    <row r="61" spans="12:35" x14ac:dyDescent="0.25">
      <c r="L61" s="26">
        <v>5</v>
      </c>
      <c r="M61">
        <v>19825</v>
      </c>
      <c r="N61">
        <v>0.59599999999999997</v>
      </c>
      <c r="O61">
        <v>0</v>
      </c>
      <c r="P61">
        <v>2</v>
      </c>
      <c r="R61" s="26">
        <f t="shared" si="16"/>
        <v>5</v>
      </c>
      <c r="S61">
        <f t="shared" si="17"/>
        <v>12</v>
      </c>
      <c r="T61">
        <v>0.59599999999999997</v>
      </c>
      <c r="AF61" s="26">
        <f t="shared" si="18"/>
        <v>5</v>
      </c>
      <c r="AG61">
        <f t="shared" si="18"/>
        <v>4</v>
      </c>
      <c r="AH61">
        <v>0.59599999999999997</v>
      </c>
      <c r="AI61">
        <f t="shared" si="15"/>
        <v>6.4161911938852402E-3</v>
      </c>
    </row>
    <row r="62" spans="12:35" x14ac:dyDescent="0.25">
      <c r="L62" s="26">
        <v>6</v>
      </c>
      <c r="M62">
        <v>21498</v>
      </c>
      <c r="N62">
        <v>0.39100000000000001</v>
      </c>
      <c r="O62">
        <v>0</v>
      </c>
      <c r="P62">
        <v>2</v>
      </c>
      <c r="R62" s="26">
        <f t="shared" si="16"/>
        <v>6</v>
      </c>
      <c r="S62">
        <f t="shared" si="17"/>
        <v>15</v>
      </c>
      <c r="T62">
        <v>0.39100000000000001</v>
      </c>
      <c r="AF62" s="26">
        <f t="shared" si="18"/>
        <v>6</v>
      </c>
      <c r="AG62">
        <f t="shared" si="18"/>
        <v>5</v>
      </c>
      <c r="AH62">
        <v>0.39100000000000001</v>
      </c>
      <c r="AI62">
        <f t="shared" si="15"/>
        <v>4.2092797933039076E-3</v>
      </c>
    </row>
    <row r="63" spans="12:35" x14ac:dyDescent="0.25">
      <c r="L63" s="26">
        <v>7</v>
      </c>
      <c r="M63">
        <v>20348</v>
      </c>
      <c r="N63">
        <v>0.66500000000000004</v>
      </c>
      <c r="O63">
        <v>0</v>
      </c>
      <c r="P63">
        <v>2</v>
      </c>
      <c r="R63" s="26">
        <f t="shared" si="16"/>
        <v>7</v>
      </c>
      <c r="S63">
        <f t="shared" si="17"/>
        <v>18</v>
      </c>
      <c r="T63">
        <v>0.66500000000000004</v>
      </c>
      <c r="AF63" s="26">
        <f t="shared" si="18"/>
        <v>7</v>
      </c>
      <c r="AG63">
        <f t="shared" si="18"/>
        <v>6</v>
      </c>
      <c r="AH63">
        <v>0.66500000000000004</v>
      </c>
      <c r="AI63">
        <f t="shared" si="15"/>
        <v>7.1590052750565188E-3</v>
      </c>
    </row>
    <row r="64" spans="12:35" x14ac:dyDescent="0.25">
      <c r="L64" s="26">
        <v>8</v>
      </c>
      <c r="M64">
        <v>196184</v>
      </c>
      <c r="N64" s="22">
        <v>14.118</v>
      </c>
      <c r="O64">
        <v>2</v>
      </c>
      <c r="P64">
        <v>72</v>
      </c>
      <c r="R64" s="26">
        <f t="shared" si="16"/>
        <v>8</v>
      </c>
      <c r="S64" s="27">
        <f t="shared" si="17"/>
        <v>21</v>
      </c>
      <c r="T64" s="29">
        <v>14.118</v>
      </c>
      <c r="AF64" s="26">
        <f t="shared" si="18"/>
        <v>8</v>
      </c>
      <c r="AG64">
        <f t="shared" si="18"/>
        <v>7</v>
      </c>
      <c r="AH64" s="22">
        <v>12.632999999999999</v>
      </c>
      <c r="AI64">
        <f t="shared" si="15"/>
        <v>0.13599956938314134</v>
      </c>
    </row>
    <row r="65" spans="12:35" x14ac:dyDescent="0.25">
      <c r="L65" s="26">
        <v>9</v>
      </c>
      <c r="M65">
        <v>155164</v>
      </c>
      <c r="N65" s="22">
        <v>12.632999999999999</v>
      </c>
      <c r="O65">
        <v>3</v>
      </c>
      <c r="P65">
        <v>31</v>
      </c>
      <c r="R65" s="26">
        <f t="shared" si="16"/>
        <v>9</v>
      </c>
      <c r="S65">
        <f t="shared" si="17"/>
        <v>24</v>
      </c>
      <c r="T65" s="22">
        <v>12.632999999999999</v>
      </c>
      <c r="AF65" s="26">
        <f t="shared" si="18"/>
        <v>9</v>
      </c>
      <c r="AG65">
        <f t="shared" si="18"/>
        <v>8</v>
      </c>
      <c r="AH65" s="22">
        <v>27.986999999999998</v>
      </c>
      <c r="AI65">
        <f t="shared" si="15"/>
        <v>0.30129185057595004</v>
      </c>
    </row>
    <row r="66" spans="12:35" x14ac:dyDescent="0.25">
      <c r="L66" s="26">
        <v>10</v>
      </c>
      <c r="M66">
        <v>177848</v>
      </c>
      <c r="N66" s="22">
        <v>27.986999999999998</v>
      </c>
      <c r="O66">
        <v>7</v>
      </c>
      <c r="P66">
        <v>100</v>
      </c>
      <c r="R66" s="26">
        <f t="shared" si="16"/>
        <v>10</v>
      </c>
      <c r="S66">
        <f t="shared" si="17"/>
        <v>27</v>
      </c>
      <c r="T66" s="22">
        <v>27.986999999999998</v>
      </c>
      <c r="AF66" s="26">
        <f t="shared" si="18"/>
        <v>10</v>
      </c>
      <c r="AG66">
        <f t="shared" si="18"/>
        <v>9</v>
      </c>
      <c r="AH66" s="32">
        <v>74.709999999999994</v>
      </c>
      <c r="AI66">
        <f t="shared" si="15"/>
        <v>0.80428463774356762</v>
      </c>
    </row>
    <row r="67" spans="12:35" x14ac:dyDescent="0.25">
      <c r="L67" s="26">
        <v>11</v>
      </c>
      <c r="M67">
        <v>171560</v>
      </c>
      <c r="N67" s="32">
        <v>74.709999999999994</v>
      </c>
      <c r="O67">
        <v>39</v>
      </c>
      <c r="P67">
        <v>98</v>
      </c>
      <c r="R67" s="26">
        <f t="shared" si="16"/>
        <v>11</v>
      </c>
      <c r="S67">
        <f t="shared" si="17"/>
        <v>30</v>
      </c>
      <c r="T67" s="32">
        <v>74.709999999999994</v>
      </c>
      <c r="AF67" s="26">
        <f t="shared" si="18"/>
        <v>11</v>
      </c>
      <c r="AG67">
        <f t="shared" si="18"/>
        <v>10</v>
      </c>
      <c r="AH67" s="32">
        <v>92.89</v>
      </c>
      <c r="AI67">
        <f t="shared" si="15"/>
        <v>1</v>
      </c>
    </row>
    <row r="68" spans="12:35" x14ac:dyDescent="0.25">
      <c r="L68" s="26">
        <v>12</v>
      </c>
      <c r="M68">
        <v>169824</v>
      </c>
      <c r="N68" s="32">
        <v>92.89</v>
      </c>
      <c r="O68">
        <v>60</v>
      </c>
      <c r="P68">
        <v>103</v>
      </c>
      <c r="R68" s="26">
        <f t="shared" si="16"/>
        <v>12</v>
      </c>
      <c r="S68">
        <f t="shared" si="17"/>
        <v>33</v>
      </c>
      <c r="T68" s="32">
        <v>92.89</v>
      </c>
    </row>
    <row r="69" spans="12:35" x14ac:dyDescent="0.25">
      <c r="L69" s="26">
        <v>13</v>
      </c>
      <c r="M69">
        <v>143660</v>
      </c>
      <c r="N69" s="22">
        <v>72.504000000000005</v>
      </c>
      <c r="O69">
        <v>50</v>
      </c>
      <c r="P69">
        <v>95</v>
      </c>
      <c r="R69" s="26">
        <f t="shared" si="16"/>
        <v>13</v>
      </c>
      <c r="S69" s="27">
        <f t="shared" si="17"/>
        <v>36</v>
      </c>
      <c r="T69" s="29">
        <v>72.504000000000005</v>
      </c>
      <c r="AG69" s="27"/>
      <c r="AH69" s="29"/>
    </row>
    <row r="75" spans="12:35" x14ac:dyDescent="0.25">
      <c r="R75" s="37"/>
      <c r="S75" s="38" t="s">
        <v>77</v>
      </c>
      <c r="T75" t="s">
        <v>78</v>
      </c>
    </row>
    <row r="76" spans="12:35" x14ac:dyDescent="0.25">
      <c r="R76" s="39">
        <v>1</v>
      </c>
      <c r="S76" s="37">
        <v>0</v>
      </c>
      <c r="T76">
        <f>1/(1+EXP(-S76))</f>
        <v>0.5</v>
      </c>
    </row>
    <row r="77" spans="12:35" x14ac:dyDescent="0.25">
      <c r="R77" s="39">
        <f>R76+1</f>
        <v>2</v>
      </c>
      <c r="S77" s="37">
        <f>S76+3</f>
        <v>3</v>
      </c>
      <c r="T77">
        <f t="shared" ref="T77:T88" si="19">1/(1+EXP(-S77))</f>
        <v>0.95257412682243336</v>
      </c>
    </row>
    <row r="78" spans="12:35" x14ac:dyDescent="0.25">
      <c r="R78" s="39">
        <f t="shared" ref="R78:R88" si="20">R77+1</f>
        <v>3</v>
      </c>
      <c r="S78" s="37">
        <f t="shared" ref="S78:S88" si="21">S77+3</f>
        <v>6</v>
      </c>
      <c r="T78">
        <f t="shared" si="19"/>
        <v>0.99752737684336534</v>
      </c>
    </row>
    <row r="79" spans="12:35" x14ac:dyDescent="0.25">
      <c r="R79" s="39">
        <f t="shared" si="20"/>
        <v>4</v>
      </c>
      <c r="S79" s="37">
        <f t="shared" si="21"/>
        <v>9</v>
      </c>
      <c r="T79">
        <f t="shared" si="19"/>
        <v>0.99987660542401369</v>
      </c>
    </row>
    <row r="80" spans="12:35" x14ac:dyDescent="0.25">
      <c r="R80" s="39">
        <f t="shared" si="20"/>
        <v>5</v>
      </c>
      <c r="S80" s="37">
        <f t="shared" si="21"/>
        <v>12</v>
      </c>
      <c r="T80">
        <f t="shared" si="19"/>
        <v>0.99999385582539779</v>
      </c>
    </row>
    <row r="81" spans="18:20" x14ac:dyDescent="0.25">
      <c r="R81" s="39">
        <f t="shared" si="20"/>
        <v>6</v>
      </c>
      <c r="S81" s="37">
        <f t="shared" si="21"/>
        <v>15</v>
      </c>
      <c r="T81">
        <f t="shared" si="19"/>
        <v>0.99999969409777301</v>
      </c>
    </row>
    <row r="82" spans="18:20" x14ac:dyDescent="0.25">
      <c r="R82" s="39">
        <f t="shared" si="20"/>
        <v>7</v>
      </c>
      <c r="S82" s="37">
        <f t="shared" si="21"/>
        <v>18</v>
      </c>
      <c r="T82">
        <f t="shared" si="19"/>
        <v>0.9999999847700205</v>
      </c>
    </row>
    <row r="83" spans="18:20" x14ac:dyDescent="0.25">
      <c r="R83" s="39">
        <f t="shared" si="20"/>
        <v>8</v>
      </c>
      <c r="S83" s="37">
        <f t="shared" si="21"/>
        <v>21</v>
      </c>
      <c r="T83">
        <f t="shared" si="19"/>
        <v>0.99999999924174388</v>
      </c>
    </row>
    <row r="84" spans="18:20" x14ac:dyDescent="0.25">
      <c r="R84" s="39">
        <f t="shared" si="20"/>
        <v>9</v>
      </c>
      <c r="S84" s="37">
        <f t="shared" si="21"/>
        <v>24</v>
      </c>
      <c r="T84">
        <f t="shared" si="19"/>
        <v>0.99999999996224864</v>
      </c>
    </row>
    <row r="85" spans="18:20" x14ac:dyDescent="0.25">
      <c r="R85" s="39">
        <f t="shared" si="20"/>
        <v>10</v>
      </c>
      <c r="S85" s="37">
        <f t="shared" si="21"/>
        <v>27</v>
      </c>
      <c r="T85">
        <f t="shared" si="19"/>
        <v>0.99999999999812039</v>
      </c>
    </row>
    <row r="86" spans="18:20" x14ac:dyDescent="0.25">
      <c r="R86" s="39">
        <f t="shared" si="20"/>
        <v>11</v>
      </c>
      <c r="S86" s="37">
        <f t="shared" si="21"/>
        <v>30</v>
      </c>
      <c r="T86">
        <f t="shared" si="19"/>
        <v>0.99999999999990652</v>
      </c>
    </row>
    <row r="87" spans="18:20" x14ac:dyDescent="0.25">
      <c r="R87" s="39">
        <f t="shared" si="20"/>
        <v>12</v>
      </c>
      <c r="S87" s="37">
        <f t="shared" si="21"/>
        <v>33</v>
      </c>
      <c r="T87">
        <f t="shared" si="19"/>
        <v>0.99999999999999534</v>
      </c>
    </row>
    <row r="88" spans="18:20" x14ac:dyDescent="0.25">
      <c r="R88" s="39">
        <f t="shared" si="20"/>
        <v>13</v>
      </c>
      <c r="S88" s="37">
        <f t="shared" si="21"/>
        <v>36</v>
      </c>
      <c r="T88">
        <f t="shared" si="19"/>
        <v>0.99999999999999978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54595-1F86-4666-B0A4-0B99E7398EDD}">
  <dimension ref="D2:N61"/>
  <sheetViews>
    <sheetView tabSelected="1" topLeftCell="A5" workbookViewId="0">
      <selection activeCell="K11" sqref="K11"/>
    </sheetView>
  </sheetViews>
  <sheetFormatPr defaultRowHeight="15" x14ac:dyDescent="0.25"/>
  <sheetData>
    <row r="2" spans="4:14" ht="28.5" x14ac:dyDescent="0.45">
      <c r="D2" s="41" t="s">
        <v>92</v>
      </c>
      <c r="E2" s="41"/>
      <c r="F2" s="42"/>
      <c r="G2" s="42"/>
      <c r="K2" s="41" t="s">
        <v>93</v>
      </c>
      <c r="L2" s="41"/>
      <c r="M2" s="42"/>
      <c r="N2" s="42"/>
    </row>
    <row r="3" spans="4:14" ht="28.5" x14ac:dyDescent="0.45">
      <c r="D3" s="40"/>
      <c r="E3" s="40"/>
    </row>
    <row r="5" spans="4:14" ht="23.25" x14ac:dyDescent="0.35">
      <c r="D5" s="43" t="s">
        <v>49</v>
      </c>
      <c r="E5" s="44"/>
    </row>
    <row r="7" spans="4:14" x14ac:dyDescent="0.25">
      <c r="E7" s="8" t="s">
        <v>42</v>
      </c>
      <c r="F7" s="23" t="s">
        <v>90</v>
      </c>
      <c r="K7" s="8" t="s">
        <v>42</v>
      </c>
      <c r="L7" s="23" t="s">
        <v>90</v>
      </c>
    </row>
    <row r="8" spans="4:14" x14ac:dyDescent="0.25">
      <c r="D8" s="26">
        <v>1</v>
      </c>
      <c r="E8">
        <v>0</v>
      </c>
      <c r="F8">
        <v>1.0748969770323621E-2</v>
      </c>
      <c r="J8" s="26">
        <v>1</v>
      </c>
      <c r="K8">
        <v>0</v>
      </c>
      <c r="L8">
        <v>1.921359223300971E-2</v>
      </c>
    </row>
    <row r="9" spans="4:14" x14ac:dyDescent="0.25">
      <c r="D9" s="26">
        <f>D8+1</f>
        <v>2</v>
      </c>
      <c r="E9">
        <f>E8+1</f>
        <v>1</v>
      </c>
      <c r="F9">
        <v>1.0662516930347829E-2</v>
      </c>
      <c r="J9" s="26">
        <f>J8+1</f>
        <v>2</v>
      </c>
      <c r="K9">
        <v>0.75</v>
      </c>
      <c r="L9">
        <v>1.5970873786407769E-2</v>
      </c>
    </row>
    <row r="10" spans="4:14" x14ac:dyDescent="0.25">
      <c r="D10" s="26">
        <f t="shared" ref="D10:E18" si="0">D9+1</f>
        <v>3</v>
      </c>
      <c r="E10">
        <f t="shared" si="0"/>
        <v>2</v>
      </c>
      <c r="F10">
        <v>1.1267686810178382E-2</v>
      </c>
      <c r="J10" s="26">
        <f t="shared" ref="J10" si="1">J9+1</f>
        <v>3</v>
      </c>
      <c r="K10">
        <v>1.5</v>
      </c>
      <c r="L10">
        <v>0.10145631067961164</v>
      </c>
    </row>
    <row r="11" spans="4:14" x14ac:dyDescent="0.25">
      <c r="D11" s="26">
        <f t="shared" si="0"/>
        <v>4</v>
      </c>
      <c r="E11">
        <f t="shared" si="0"/>
        <v>3</v>
      </c>
      <c r="F11">
        <v>8.6856286562346896E-2</v>
      </c>
      <c r="J11" s="26">
        <f t="shared" ref="J11" si="2">J10+1</f>
        <v>4</v>
      </c>
      <c r="K11">
        <v>2.25</v>
      </c>
      <c r="L11">
        <v>0.4430679611650486</v>
      </c>
    </row>
    <row r="12" spans="4:14" x14ac:dyDescent="0.25">
      <c r="D12" s="26">
        <f t="shared" si="0"/>
        <v>5</v>
      </c>
      <c r="E12">
        <f t="shared" si="0"/>
        <v>4</v>
      </c>
      <c r="F12">
        <v>0.25603008558831153</v>
      </c>
      <c r="J12" s="26">
        <f t="shared" ref="J12" si="3">J11+1</f>
        <v>5</v>
      </c>
      <c r="K12">
        <v>3</v>
      </c>
      <c r="L12">
        <v>0.77723300970873788</v>
      </c>
    </row>
    <row r="13" spans="4:14" x14ac:dyDescent="0.25">
      <c r="D13" s="26">
        <f t="shared" si="0"/>
        <v>6</v>
      </c>
      <c r="E13">
        <f t="shared" si="0"/>
        <v>5</v>
      </c>
      <c r="F13">
        <v>0.35800121033975968</v>
      </c>
      <c r="J13" s="26">
        <f t="shared" ref="J13" si="4">J12+1</f>
        <v>6</v>
      </c>
      <c r="K13">
        <v>3.75</v>
      </c>
      <c r="L13">
        <v>0.99292233009708741</v>
      </c>
    </row>
    <row r="14" spans="4:14" x14ac:dyDescent="0.25">
      <c r="D14" s="26">
        <f t="shared" si="0"/>
        <v>7</v>
      </c>
      <c r="E14">
        <f t="shared" si="0"/>
        <v>6</v>
      </c>
      <c r="F14">
        <v>0.46855998386213649</v>
      </c>
      <c r="J14" s="26">
        <f t="shared" ref="J14" si="5">J13+1</f>
        <v>7</v>
      </c>
      <c r="K14">
        <v>4.5</v>
      </c>
      <c r="L14">
        <v>0.99949514563106789</v>
      </c>
    </row>
    <row r="15" spans="4:14" x14ac:dyDescent="0.25">
      <c r="D15" s="26">
        <f t="shared" si="0"/>
        <v>8</v>
      </c>
      <c r="E15">
        <f t="shared" si="0"/>
        <v>7</v>
      </c>
      <c r="F15">
        <v>0.4807786519120486</v>
      </c>
      <c r="J15" s="26">
        <f t="shared" ref="J15" si="6">J14+1</f>
        <v>8</v>
      </c>
      <c r="K15">
        <v>5.25</v>
      </c>
      <c r="L15">
        <v>0.99835922330097093</v>
      </c>
    </row>
    <row r="16" spans="4:14" x14ac:dyDescent="0.25">
      <c r="D16" s="26">
        <v>9</v>
      </c>
      <c r="E16">
        <f t="shared" si="0"/>
        <v>8</v>
      </c>
      <c r="F16">
        <v>0.6000403446586553</v>
      </c>
      <c r="J16" s="26">
        <v>9</v>
      </c>
      <c r="K16">
        <v>6</v>
      </c>
      <c r="L16">
        <v>0.99995145631067961</v>
      </c>
    </row>
    <row r="17" spans="4:12" x14ac:dyDescent="0.25">
      <c r="D17" s="26">
        <f t="shared" si="0"/>
        <v>10</v>
      </c>
      <c r="E17">
        <f t="shared" si="0"/>
        <v>9</v>
      </c>
      <c r="F17">
        <v>0.9959223077144751</v>
      </c>
      <c r="J17" s="26">
        <f t="shared" ref="J17" si="7">J16+1</f>
        <v>10</v>
      </c>
      <c r="K17">
        <v>6.75</v>
      </c>
      <c r="L17">
        <v>1</v>
      </c>
    </row>
    <row r="18" spans="4:12" x14ac:dyDescent="0.25">
      <c r="D18" s="26">
        <f t="shared" si="0"/>
        <v>11</v>
      </c>
      <c r="E18">
        <f t="shared" si="0"/>
        <v>10</v>
      </c>
      <c r="F18">
        <v>1</v>
      </c>
      <c r="J18" s="26">
        <f t="shared" ref="J18" si="8">J17+1</f>
        <v>11</v>
      </c>
      <c r="K18">
        <v>7.5</v>
      </c>
      <c r="L18">
        <v>1</v>
      </c>
    </row>
    <row r="19" spans="4:12" x14ac:dyDescent="0.25">
      <c r="J19" s="26">
        <v>12</v>
      </c>
      <c r="K19">
        <v>8.25</v>
      </c>
      <c r="L19">
        <v>1</v>
      </c>
    </row>
    <row r="20" spans="4:12" x14ac:dyDescent="0.25">
      <c r="J20" s="26">
        <v>13</v>
      </c>
      <c r="K20">
        <v>9</v>
      </c>
      <c r="L20">
        <v>1</v>
      </c>
    </row>
    <row r="26" spans="4:12" ht="23.25" x14ac:dyDescent="0.35">
      <c r="D26" s="43" t="s">
        <v>65</v>
      </c>
      <c r="E26" s="44"/>
    </row>
    <row r="28" spans="4:12" x14ac:dyDescent="0.25">
      <c r="E28" s="8" t="s">
        <v>42</v>
      </c>
      <c r="F28" s="23" t="s">
        <v>90</v>
      </c>
      <c r="K28" s="8" t="s">
        <v>42</v>
      </c>
      <c r="L28" s="23" t="s">
        <v>90</v>
      </c>
    </row>
    <row r="29" spans="4:12" x14ac:dyDescent="0.25">
      <c r="D29" s="26">
        <v>1</v>
      </c>
      <c r="E29">
        <v>0</v>
      </c>
      <c r="F29">
        <v>1.0440403318290811E-2</v>
      </c>
      <c r="J29" s="26">
        <v>1</v>
      </c>
      <c r="K29">
        <v>0</v>
      </c>
      <c r="L29">
        <v>1.5203883495145632E-2</v>
      </c>
    </row>
    <row r="30" spans="4:12" x14ac:dyDescent="0.25">
      <c r="D30" s="26">
        <f>D29+1</f>
        <v>2</v>
      </c>
      <c r="E30">
        <f>E29+1</f>
        <v>1</v>
      </c>
      <c r="F30">
        <v>9.0701934676734736E-3</v>
      </c>
      <c r="J30" s="26">
        <v>2</v>
      </c>
      <c r="K30">
        <v>0.75</v>
      </c>
      <c r="L30">
        <v>1.2582524271844661E-2</v>
      </c>
    </row>
    <row r="31" spans="4:12" x14ac:dyDescent="0.25">
      <c r="D31" s="26">
        <f t="shared" ref="D31:E31" si="9">D30+1</f>
        <v>3</v>
      </c>
      <c r="E31">
        <f t="shared" si="9"/>
        <v>2</v>
      </c>
      <c r="F31">
        <v>1.1706358071578571E-2</v>
      </c>
      <c r="J31" s="26">
        <v>3</v>
      </c>
      <c r="K31">
        <v>1.5</v>
      </c>
      <c r="L31">
        <v>1.4388349514563107E-2</v>
      </c>
    </row>
    <row r="32" spans="4:12" x14ac:dyDescent="0.25">
      <c r="D32" s="26">
        <f t="shared" ref="D32:E32" si="10">D31+1</f>
        <v>4</v>
      </c>
      <c r="E32">
        <f t="shared" si="10"/>
        <v>3</v>
      </c>
      <c r="F32">
        <v>1.1363805608924237E-2</v>
      </c>
      <c r="J32" s="26">
        <v>4</v>
      </c>
      <c r="K32">
        <v>2.25</v>
      </c>
      <c r="L32">
        <v>9.3572815533980586E-2</v>
      </c>
    </row>
    <row r="33" spans="4:12" x14ac:dyDescent="0.25">
      <c r="D33" s="26">
        <f t="shared" ref="D33:E33" si="11">D32+1</f>
        <v>5</v>
      </c>
      <c r="E33">
        <f t="shared" si="11"/>
        <v>4</v>
      </c>
      <c r="F33">
        <v>2.9995680860253487E-2</v>
      </c>
      <c r="J33" s="26">
        <v>5</v>
      </c>
      <c r="K33">
        <v>3</v>
      </c>
      <c r="L33">
        <v>0.12766990291262137</v>
      </c>
    </row>
    <row r="34" spans="4:12" x14ac:dyDescent="0.25">
      <c r="D34" s="26">
        <f t="shared" ref="D34:E34" si="12">D33+1</f>
        <v>6</v>
      </c>
      <c r="E34">
        <f t="shared" si="12"/>
        <v>5</v>
      </c>
      <c r="F34">
        <v>0.10884232161208167</v>
      </c>
      <c r="J34" s="26">
        <v>6</v>
      </c>
      <c r="K34">
        <v>3.75</v>
      </c>
      <c r="L34">
        <v>0.21400000000000002</v>
      </c>
    </row>
    <row r="35" spans="4:12" x14ac:dyDescent="0.25">
      <c r="D35" s="26">
        <f t="shared" ref="D35:E35" si="13">D34+1</f>
        <v>7</v>
      </c>
      <c r="E35">
        <f t="shared" si="13"/>
        <v>6</v>
      </c>
      <c r="F35">
        <v>0.20944849053512654</v>
      </c>
      <c r="J35" s="26">
        <v>7</v>
      </c>
      <c r="K35">
        <v>4.5</v>
      </c>
      <c r="L35">
        <v>0.2708349514563107</v>
      </c>
    </row>
    <row r="36" spans="4:12" x14ac:dyDescent="0.25">
      <c r="D36" s="26">
        <f t="shared" ref="D36:E36" si="14">D35+1</f>
        <v>8</v>
      </c>
      <c r="E36">
        <f t="shared" si="14"/>
        <v>7</v>
      </c>
      <c r="F36">
        <v>0.45455222435696946</v>
      </c>
      <c r="J36" s="26">
        <v>8</v>
      </c>
      <c r="K36">
        <v>5.25</v>
      </c>
      <c r="L36">
        <v>0.36483495145631073</v>
      </c>
    </row>
    <row r="37" spans="4:12" x14ac:dyDescent="0.25">
      <c r="D37" s="26">
        <v>9</v>
      </c>
      <c r="E37">
        <f t="shared" ref="E37" si="15">E36+1</f>
        <v>8</v>
      </c>
      <c r="F37">
        <v>0.71922612930610785</v>
      </c>
      <c r="J37" s="26">
        <v>9</v>
      </c>
      <c r="K37">
        <v>6</v>
      </c>
      <c r="L37">
        <v>0.62812621359223308</v>
      </c>
    </row>
    <row r="38" spans="4:12" x14ac:dyDescent="0.25">
      <c r="D38" s="26">
        <f t="shared" ref="D38:E38" si="16">D37+1</f>
        <v>10</v>
      </c>
      <c r="E38">
        <f t="shared" si="16"/>
        <v>9</v>
      </c>
      <c r="F38">
        <v>0.9553192440016085</v>
      </c>
      <c r="J38" s="26">
        <v>10</v>
      </c>
      <c r="K38">
        <v>6.75</v>
      </c>
      <c r="L38">
        <v>0.715873786407767</v>
      </c>
    </row>
    <row r="39" spans="4:12" x14ac:dyDescent="0.25">
      <c r="D39" s="26">
        <f t="shared" ref="D39:E39" si="17">D38+1</f>
        <v>11</v>
      </c>
      <c r="E39">
        <f t="shared" si="17"/>
        <v>10</v>
      </c>
      <c r="F39">
        <v>1</v>
      </c>
      <c r="J39" s="26">
        <v>11</v>
      </c>
      <c r="K39">
        <v>7.5</v>
      </c>
      <c r="L39">
        <v>0.84270873786407774</v>
      </c>
    </row>
    <row r="40" spans="4:12" x14ac:dyDescent="0.25">
      <c r="J40" s="26">
        <v>12</v>
      </c>
      <c r="K40">
        <v>8.25</v>
      </c>
      <c r="L40">
        <v>0.87330097087378644</v>
      </c>
    </row>
    <row r="41" spans="4:12" x14ac:dyDescent="0.25">
      <c r="J41" s="26">
        <v>13</v>
      </c>
      <c r="K41">
        <v>9</v>
      </c>
      <c r="L41">
        <v>1</v>
      </c>
    </row>
    <row r="46" spans="4:12" ht="23.25" x14ac:dyDescent="0.35">
      <c r="D46" s="43" t="s">
        <v>66</v>
      </c>
      <c r="E46" s="44"/>
    </row>
    <row r="48" spans="4:12" x14ac:dyDescent="0.25">
      <c r="E48" s="8" t="s">
        <v>42</v>
      </c>
      <c r="F48" s="23" t="s">
        <v>90</v>
      </c>
      <c r="K48" s="8" t="s">
        <v>42</v>
      </c>
      <c r="L48" s="23" t="s">
        <v>90</v>
      </c>
    </row>
    <row r="49" spans="4:12" x14ac:dyDescent="0.25">
      <c r="D49" s="26">
        <v>1</v>
      </c>
      <c r="E49">
        <v>0</v>
      </c>
      <c r="F49">
        <v>6.017870599633976E-3</v>
      </c>
      <c r="J49" s="26">
        <v>1</v>
      </c>
      <c r="K49">
        <v>0</v>
      </c>
      <c r="L49">
        <v>1.3058252427184466E-2</v>
      </c>
    </row>
    <row r="50" spans="4:12" x14ac:dyDescent="0.25">
      <c r="D50" s="26">
        <f>D49+1</f>
        <v>2</v>
      </c>
      <c r="E50">
        <f>E49+1</f>
        <v>1</v>
      </c>
      <c r="F50">
        <v>4.4245882226289154E-3</v>
      </c>
      <c r="J50" s="26">
        <v>2</v>
      </c>
      <c r="K50">
        <v>0.75</v>
      </c>
      <c r="L50">
        <v>1.4854368932038835E-2</v>
      </c>
    </row>
    <row r="51" spans="4:12" x14ac:dyDescent="0.25">
      <c r="D51" s="26">
        <f t="shared" ref="D51:E51" si="18">D50+1</f>
        <v>3</v>
      </c>
      <c r="E51">
        <f t="shared" si="18"/>
        <v>2</v>
      </c>
      <c r="F51">
        <v>4.1554526859726559E-3</v>
      </c>
      <c r="J51" s="26">
        <v>3</v>
      </c>
      <c r="K51">
        <v>1.5</v>
      </c>
      <c r="L51">
        <v>1.3456310679611649E-2</v>
      </c>
    </row>
    <row r="52" spans="4:12" x14ac:dyDescent="0.25">
      <c r="D52" s="26">
        <f t="shared" ref="D52:E52" si="19">D51+1</f>
        <v>4</v>
      </c>
      <c r="E52">
        <f t="shared" si="19"/>
        <v>3</v>
      </c>
      <c r="F52">
        <v>4.4138228011626653E-3</v>
      </c>
      <c r="J52" s="26">
        <v>4</v>
      </c>
      <c r="K52">
        <v>2.25</v>
      </c>
      <c r="L52">
        <v>1.566990291262136E-2</v>
      </c>
    </row>
    <row r="53" spans="4:12" x14ac:dyDescent="0.25">
      <c r="D53" s="26">
        <f t="shared" ref="D53:E53" si="20">D52+1</f>
        <v>5</v>
      </c>
      <c r="E53">
        <f t="shared" si="20"/>
        <v>4</v>
      </c>
      <c r="F53">
        <v>6.4161911938852402E-3</v>
      </c>
      <c r="J53" s="26">
        <v>5</v>
      </c>
      <c r="K53">
        <v>3</v>
      </c>
      <c r="L53">
        <v>1.6873786407766989E-2</v>
      </c>
    </row>
    <row r="54" spans="4:12" x14ac:dyDescent="0.25">
      <c r="D54" s="26">
        <f t="shared" ref="D54:E54" si="21">D53+1</f>
        <v>6</v>
      </c>
      <c r="E54">
        <f t="shared" si="21"/>
        <v>5</v>
      </c>
      <c r="F54">
        <v>4.2092797933039076E-3</v>
      </c>
      <c r="J54" s="26">
        <v>6</v>
      </c>
      <c r="K54">
        <v>3.75</v>
      </c>
      <c r="L54">
        <v>2.0533980582524276E-2</v>
      </c>
    </row>
    <row r="55" spans="4:12" x14ac:dyDescent="0.25">
      <c r="D55" s="26">
        <f t="shared" ref="D55:E55" si="22">D54+1</f>
        <v>7</v>
      </c>
      <c r="E55">
        <f t="shared" si="22"/>
        <v>6</v>
      </c>
      <c r="F55">
        <v>7.1590052750565188E-3</v>
      </c>
      <c r="J55" s="26">
        <v>7</v>
      </c>
      <c r="K55">
        <v>4.5</v>
      </c>
      <c r="L55">
        <v>4.7310679611650489E-2</v>
      </c>
    </row>
    <row r="56" spans="4:12" x14ac:dyDescent="0.25">
      <c r="D56" s="26">
        <f t="shared" ref="D56:E56" si="23">D55+1</f>
        <v>8</v>
      </c>
      <c r="E56">
        <f t="shared" si="23"/>
        <v>7</v>
      </c>
      <c r="F56">
        <v>0.13599956938314134</v>
      </c>
      <c r="J56" s="26">
        <v>8</v>
      </c>
      <c r="K56">
        <v>5.25</v>
      </c>
      <c r="L56">
        <v>0.21501941747572814</v>
      </c>
    </row>
    <row r="57" spans="4:12" x14ac:dyDescent="0.25">
      <c r="D57" s="26">
        <v>9</v>
      </c>
      <c r="E57">
        <f t="shared" ref="E57" si="24">E56+1</f>
        <v>8</v>
      </c>
      <c r="F57">
        <v>0.30129185057595004</v>
      </c>
      <c r="J57" s="26">
        <v>9</v>
      </c>
      <c r="K57">
        <v>6</v>
      </c>
      <c r="L57">
        <v>0.6661747572815534</v>
      </c>
    </row>
    <row r="58" spans="4:12" x14ac:dyDescent="0.25">
      <c r="D58" s="26">
        <f t="shared" ref="D58:E58" si="25">D57+1</f>
        <v>10</v>
      </c>
      <c r="E58">
        <f t="shared" si="25"/>
        <v>9</v>
      </c>
      <c r="F58">
        <v>0.80428463774356762</v>
      </c>
      <c r="J58" s="26">
        <v>10</v>
      </c>
      <c r="K58">
        <v>6.75</v>
      </c>
      <c r="L58">
        <v>0.8117184466019417</v>
      </c>
    </row>
    <row r="59" spans="4:12" x14ac:dyDescent="0.25">
      <c r="D59" s="26">
        <f t="shared" ref="D59:E59" si="26">D58+1</f>
        <v>11</v>
      </c>
      <c r="E59">
        <f t="shared" si="26"/>
        <v>10</v>
      </c>
      <c r="F59">
        <v>1</v>
      </c>
      <c r="J59" s="26">
        <v>11</v>
      </c>
      <c r="K59">
        <v>7.5</v>
      </c>
      <c r="L59">
        <v>0.97330097087378642</v>
      </c>
    </row>
    <row r="60" spans="4:12" x14ac:dyDescent="0.25">
      <c r="J60" s="26">
        <v>12</v>
      </c>
      <c r="K60">
        <v>8.25</v>
      </c>
      <c r="L60">
        <v>0.99079611650485444</v>
      </c>
    </row>
    <row r="61" spans="4:12" x14ac:dyDescent="0.25">
      <c r="J61" s="26">
        <v>13</v>
      </c>
      <c r="K61">
        <v>9</v>
      </c>
      <c r="L61">
        <v>1</v>
      </c>
    </row>
  </sheetData>
  <phoneticPr fontId="1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Shear stress</vt:lpstr>
      <vt:lpstr>Timelapse4</vt:lpstr>
      <vt:lpstr>Timelapse5</vt:lpstr>
      <vt:lpstr>RATIO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Marchi Martina</dc:creator>
  <cp:lastModifiedBy>De Marchi Martina</cp:lastModifiedBy>
  <dcterms:created xsi:type="dcterms:W3CDTF">2023-11-10T11:20:29Z</dcterms:created>
  <dcterms:modified xsi:type="dcterms:W3CDTF">2023-12-12T11:43:23Z</dcterms:modified>
</cp:coreProperties>
</file>